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defaultThemeVersion="124226"/>
  <mc:AlternateContent xmlns:mc="http://schemas.openxmlformats.org/markup-compatibility/2006">
    <mc:Choice Requires="x15">
      <x15ac:absPath xmlns:x15ac="http://schemas.microsoft.com/office/spreadsheetml/2010/11/ac" url="N:\Major Project Status Reports\2024 MPSR\June 2024\Ready to Post Online\Excel files\"/>
    </mc:Choice>
  </mc:AlternateContent>
  <xr:revisionPtr revIDLastSave="0" documentId="13_ncr:1_{98BA02CD-E8E1-4A2A-8F88-BD246DA9CB59}" xr6:coauthVersionLast="36" xr6:coauthVersionMax="47" xr10:uidLastSave="{00000000-0000-0000-0000-000000000000}"/>
  <bookViews>
    <workbookView xWindow="0" yWindow="0" windowWidth="28800" windowHeight="12225" activeTab="1" xr2:uid="{00000000-000D-0000-FFFF-FFFF00000000}"/>
  </bookViews>
  <sheets>
    <sheet name="QuickStartGuide" sheetId="5" r:id="rId1"/>
    <sheet name="Major Project Report" sheetId="3" r:id="rId2"/>
    <sheet name="Photo Gallery" sheetId="6" r:id="rId3"/>
    <sheet name="Lists" sheetId="4" state="hidden" r:id="rId4"/>
  </sheets>
  <externalReferences>
    <externalReference r:id="rId5"/>
    <externalReference r:id="rId6"/>
  </externalReferences>
  <definedNames>
    <definedName name="ACQ_TOTAL">'[1]A. Acquisition'!$C$12</definedName>
    <definedName name="ACQ_TOTAL_ESC">'[1]A. Acquisition'!$F$12</definedName>
    <definedName name="ART_TOTAL">'[1]E. Artwork'!$C$8</definedName>
    <definedName name="ART_TOTAL_ESC">'[1]E. Artwork'!$F$8</definedName>
    <definedName name="CONST_TOTAL">'[1]C. Construction Contracts'!$C$76</definedName>
    <definedName name="CONST_TOTAL_ESC">'[1]C. Construction Contracts'!$F$76</definedName>
    <definedName name="CONSUL_TOTAL">'[1]B. Consultant Services'!$C$52</definedName>
    <definedName name="CONSUL_TOTAL_ESC">'[1]B. Consultant Services'!$F$52</definedName>
    <definedName name="EQUIP_TOTAL">'[1]D. Equipment'!$C$20</definedName>
    <definedName name="EQUIP_TOTAL_ESC">'[1]D. Equipment'!$F$20</definedName>
    <definedName name="FCOR">'Major Project Report'!$B$3="WASHINGTON STATE MAJOR PROJECT FINAL CLOSE-OUT REPORT"</definedName>
    <definedName name="OTHER_TOTAL">'[1]G. Other Costs'!$C$10</definedName>
    <definedName name="OTHER_TOTAL_ESC">'[1]G. Other Costs'!$F$10</definedName>
    <definedName name="PM_TOTAL">'[1]F. Project Management'!$C$8</definedName>
    <definedName name="PM_TOTAL_ESC">'[1]F. Project Management'!$F$8</definedName>
    <definedName name="_xlnm.Print_Area" localSheetId="1">'Major Project Report'!$A$1:$J$135</definedName>
    <definedName name="_xlnm.Print_Area" localSheetId="2">'Photo Gallery'!$A$1:$R$86</definedName>
    <definedName name="procurement">[2]Sheet2!$D$12:$D$15</definedName>
    <definedName name="ReportType">'Major Project Report'!$B$3</definedName>
  </definedNames>
  <calcPr calcId="191029"/>
</workbook>
</file>

<file path=xl/calcChain.xml><?xml version="1.0" encoding="utf-8"?>
<calcChain xmlns="http://schemas.openxmlformats.org/spreadsheetml/2006/main">
  <c r="F82" i="3" l="1"/>
  <c r="E46" i="3" l="1"/>
  <c r="D44" i="3" l="1"/>
  <c r="H95" i="3" l="1"/>
  <c r="E95" i="3"/>
  <c r="E82" i="3"/>
  <c r="E83" i="3" s="1"/>
  <c r="E44" i="3" l="1"/>
  <c r="E39" i="3"/>
  <c r="E45" i="3"/>
  <c r="M26" i="4" l="1"/>
  <c r="M3" i="4"/>
  <c r="M4" i="4"/>
  <c r="M5" i="4"/>
  <c r="M6" i="4"/>
  <c r="M7" i="4"/>
  <c r="M8" i="4"/>
  <c r="M9" i="4"/>
  <c r="M10" i="4"/>
  <c r="M11" i="4"/>
  <c r="M12" i="4"/>
  <c r="M13" i="4"/>
  <c r="M14" i="4"/>
  <c r="M15" i="4"/>
  <c r="M16" i="4"/>
  <c r="M17" i="4"/>
  <c r="M18" i="4"/>
  <c r="M19" i="4"/>
  <c r="M20" i="4"/>
  <c r="M21" i="4"/>
  <c r="M22" i="4"/>
  <c r="M23" i="4"/>
  <c r="M24" i="4"/>
  <c r="M25" i="4"/>
  <c r="H65" i="3" l="1"/>
  <c r="H66" i="3"/>
  <c r="H68" i="3"/>
  <c r="H69" i="3"/>
  <c r="H70" i="3"/>
  <c r="H67" i="3"/>
  <c r="H45" i="3" l="1"/>
  <c r="H40" i="3"/>
  <c r="H35" i="3"/>
  <c r="H36" i="3"/>
  <c r="H37" i="3"/>
  <c r="B112" i="3" l="1"/>
  <c r="B111" i="3"/>
  <c r="B110" i="3"/>
  <c r="B107" i="3"/>
  <c r="B109" i="3"/>
  <c r="E108" i="3"/>
  <c r="H103" i="3"/>
  <c r="H102" i="3"/>
  <c r="H101" i="3"/>
  <c r="H100" i="3"/>
  <c r="H96" i="3"/>
  <c r="H94" i="3"/>
  <c r="H93" i="3"/>
  <c r="H92" i="3"/>
  <c r="H90" i="3"/>
  <c r="H89" i="3"/>
  <c r="H88" i="3"/>
  <c r="H84" i="3"/>
  <c r="H83" i="3"/>
  <c r="H82" i="3"/>
  <c r="H81" i="3"/>
  <c r="H80" i="3"/>
  <c r="H79" i="3"/>
  <c r="H76" i="3"/>
  <c r="H61" i="3"/>
  <c r="H60" i="3"/>
  <c r="H58" i="3"/>
  <c r="H57" i="3"/>
  <c r="H74" i="3" l="1"/>
  <c r="E59" i="3"/>
  <c r="F59" i="3"/>
  <c r="G59" i="3"/>
  <c r="H59" i="3" l="1"/>
  <c r="B96" i="3"/>
  <c r="B95" i="3"/>
  <c r="G74" i="3" l="1"/>
  <c r="G56" i="3"/>
  <c r="F91" i="3" l="1"/>
  <c r="F97" i="3" s="1"/>
  <c r="G91" i="3"/>
  <c r="E91" i="3"/>
  <c r="E97" i="3" s="1"/>
  <c r="H91" i="3" l="1"/>
  <c r="G97" i="3"/>
  <c r="H97" i="3" s="1"/>
  <c r="H47" i="3"/>
  <c r="H46" i="3"/>
  <c r="H44" i="3"/>
  <c r="H42" i="3"/>
  <c r="H41" i="3"/>
  <c r="H39" i="3"/>
  <c r="H34" i="3"/>
  <c r="G43" i="3"/>
  <c r="F43" i="3"/>
  <c r="E43" i="3"/>
  <c r="D43" i="3"/>
  <c r="C43" i="3"/>
  <c r="G38" i="3"/>
  <c r="F38" i="3"/>
  <c r="E38" i="3"/>
  <c r="D38" i="3"/>
  <c r="C38" i="3"/>
  <c r="D33" i="3"/>
  <c r="E33" i="3"/>
  <c r="F33" i="3"/>
  <c r="G33" i="3"/>
  <c r="C33" i="3"/>
  <c r="D48" i="3" l="1"/>
  <c r="H43" i="3"/>
  <c r="H38" i="3"/>
  <c r="H33" i="3"/>
  <c r="C48" i="3"/>
  <c r="G48" i="3"/>
  <c r="F48" i="3"/>
  <c r="E48" i="3"/>
  <c r="F104" i="3"/>
  <c r="G104" i="3"/>
  <c r="H104" i="3" l="1"/>
  <c r="H48" i="3"/>
  <c r="F85" i="3" l="1"/>
  <c r="E104" i="3"/>
  <c r="G85" i="3" l="1"/>
  <c r="H85" i="3" s="1"/>
  <c r="E85" i="3"/>
  <c r="H105" i="3" l="1"/>
  <c r="E62" i="3"/>
  <c r="E105" i="3"/>
  <c r="E63" i="3"/>
  <c r="G62" i="3"/>
  <c r="F62" i="3"/>
  <c r="F63" i="3"/>
  <c r="G105" i="3"/>
  <c r="G63" i="3"/>
  <c r="H62" i="3" l="1"/>
  <c r="H63" i="3"/>
  <c r="F105" i="3"/>
</calcChain>
</file>

<file path=xl/sharedStrings.xml><?xml version="1.0" encoding="utf-8"?>
<sst xmlns="http://schemas.openxmlformats.org/spreadsheetml/2006/main" count="250" uniqueCount="231">
  <si>
    <t>Project Description:</t>
  </si>
  <si>
    <t>TOTAL</t>
  </si>
  <si>
    <t>Predesign</t>
  </si>
  <si>
    <t>Design</t>
  </si>
  <si>
    <t>Construction</t>
  </si>
  <si>
    <t>Milestone Dates</t>
  </si>
  <si>
    <t>Predesign Complete</t>
  </si>
  <si>
    <t>Start Design</t>
  </si>
  <si>
    <t>Substantial Completion</t>
  </si>
  <si>
    <t>Final Acceptance/Project Close-out Date</t>
  </si>
  <si>
    <t>Site Work SF:</t>
  </si>
  <si>
    <t>Acquisition</t>
  </si>
  <si>
    <t>Consultant Services</t>
  </si>
  <si>
    <t>Design Services Contingency</t>
  </si>
  <si>
    <t>Consultant Services Total</t>
  </si>
  <si>
    <t xml:space="preserve">Construction </t>
  </si>
  <si>
    <t>Other Project Costs</t>
  </si>
  <si>
    <t>Equipment</t>
  </si>
  <si>
    <t>Art Work</t>
  </si>
  <si>
    <t>MACC/Bid Award COST/GSF</t>
  </si>
  <si>
    <t>Additional comments:</t>
  </si>
  <si>
    <t>2009-11</t>
  </si>
  <si>
    <t>2007-09</t>
  </si>
  <si>
    <t>2003-05</t>
  </si>
  <si>
    <t>2004</t>
  </si>
  <si>
    <t>2005-07</t>
  </si>
  <si>
    <t>2006</t>
  </si>
  <si>
    <t>2008</t>
  </si>
  <si>
    <t>2010</t>
  </si>
  <si>
    <t>2011-13</t>
  </si>
  <si>
    <t>2012</t>
  </si>
  <si>
    <t>2013-15</t>
  </si>
  <si>
    <t>2014</t>
  </si>
  <si>
    <t>2015-17</t>
  </si>
  <si>
    <t>2016</t>
  </si>
  <si>
    <t>2017-19</t>
  </si>
  <si>
    <t>2018</t>
  </si>
  <si>
    <t>2019-21</t>
  </si>
  <si>
    <t>2020</t>
  </si>
  <si>
    <t>Demolition SF (provide building names in comments):</t>
  </si>
  <si>
    <t>Sales Tax</t>
  </si>
  <si>
    <t>Gross Sq Ft (GSF)</t>
  </si>
  <si>
    <t>Usable Sq Ft (USF)</t>
  </si>
  <si>
    <t>Space Efficiency (USF/GSF %):</t>
  </si>
  <si>
    <t>Pre-Schematic Design Services</t>
  </si>
  <si>
    <t>Site Work</t>
  </si>
  <si>
    <t>Related Project Costs</t>
  </si>
  <si>
    <t>Facility Construction</t>
  </si>
  <si>
    <t>Construction Contingencies</t>
  </si>
  <si>
    <t>Non-Taxable Items</t>
  </si>
  <si>
    <t>Acquisition Costs Total</t>
  </si>
  <si>
    <t>Maximum Allowable Construction Cost (MACC) Subtotal</t>
  </si>
  <si>
    <t>Construction Contracts Total</t>
  </si>
  <si>
    <t>Project Management</t>
  </si>
  <si>
    <t>Other Project Costs Total</t>
  </si>
  <si>
    <t>Design-Bid-Build</t>
  </si>
  <si>
    <t>Design-Build</t>
  </si>
  <si>
    <r>
      <rPr>
        <b/>
        <sz val="16"/>
        <color theme="1"/>
        <rFont val="Calibri"/>
        <family val="2"/>
        <scheme val="minor"/>
      </rPr>
      <t>O</t>
    </r>
    <r>
      <rPr>
        <b/>
        <sz val="11"/>
        <color theme="1"/>
        <rFont val="Calibri"/>
        <family val="2"/>
        <scheme val="minor"/>
      </rPr>
      <t xml:space="preserve">FFICE OF </t>
    </r>
    <r>
      <rPr>
        <b/>
        <sz val="16"/>
        <color theme="1"/>
        <rFont val="Calibri"/>
        <family val="2"/>
        <scheme val="minor"/>
      </rPr>
      <t>F</t>
    </r>
    <r>
      <rPr>
        <b/>
        <sz val="11"/>
        <color theme="1"/>
        <rFont val="Calibri"/>
        <family val="2"/>
        <scheme val="minor"/>
      </rPr>
      <t xml:space="preserve">INANCIAL </t>
    </r>
    <r>
      <rPr>
        <b/>
        <sz val="16"/>
        <color theme="1"/>
        <rFont val="Calibri"/>
        <family val="2"/>
        <scheme val="minor"/>
      </rPr>
      <t>M</t>
    </r>
    <r>
      <rPr>
        <b/>
        <sz val="11"/>
        <color theme="1"/>
        <rFont val="Calibri"/>
        <family val="2"/>
        <scheme val="minor"/>
      </rPr>
      <t>ANAGEMENT</t>
    </r>
  </si>
  <si>
    <t>Local Funds</t>
  </si>
  <si>
    <t>Agency</t>
  </si>
  <si>
    <t>Project Name</t>
  </si>
  <si>
    <t>Contact Information</t>
  </si>
  <si>
    <t>Name</t>
  </si>
  <si>
    <t>Phone Number</t>
  </si>
  <si>
    <t>Email</t>
  </si>
  <si>
    <t>Project Status:</t>
  </si>
  <si>
    <t>Notice to Proceed</t>
  </si>
  <si>
    <t>Notes</t>
  </si>
  <si>
    <t>Statistics</t>
  </si>
  <si>
    <t>Construction Type</t>
  </si>
  <si>
    <t>Project Administered By</t>
  </si>
  <si>
    <t>Art Requirement Applies</t>
  </si>
  <si>
    <t>Higher Ed Institution</t>
  </si>
  <si>
    <t>(Include a brief summary of the project and the programs it supports.)</t>
  </si>
  <si>
    <t>Other Sch. A Projects</t>
  </si>
  <si>
    <t>Art galleries</t>
  </si>
  <si>
    <t>Auditorium with stage</t>
  </si>
  <si>
    <t>Communications Building</t>
  </si>
  <si>
    <t>Courthouses</t>
  </si>
  <si>
    <t>Detention/correctional facilities - maximum</t>
  </si>
  <si>
    <t>Exposition building</t>
  </si>
  <si>
    <t>Extended care facilities</t>
  </si>
  <si>
    <t>Fish hatcheries</t>
  </si>
  <si>
    <t>Heating and power plants</t>
  </si>
  <si>
    <t>Hospitals</t>
  </si>
  <si>
    <t>Laboratories (Research)</t>
  </si>
  <si>
    <t>Medical office and clinics</t>
  </si>
  <si>
    <t>Mental Institutions</t>
  </si>
  <si>
    <t>Museums</t>
  </si>
  <si>
    <t>Observatories</t>
  </si>
  <si>
    <t>Research Facilities</t>
  </si>
  <si>
    <t>Sewer treatment plants</t>
  </si>
  <si>
    <t>Special schools for physically disadvantaged</t>
  </si>
  <si>
    <t>Theaters and similar facilities</t>
  </si>
  <si>
    <t>Veterinary hospitals</t>
  </si>
  <si>
    <t>Water treatment plants</t>
  </si>
  <si>
    <t>Other Sch. B Projects</t>
  </si>
  <si>
    <t>Apartment</t>
  </si>
  <si>
    <t>Archive building</t>
  </si>
  <si>
    <t>Armories</t>
  </si>
  <si>
    <t>Auditorium without stage</t>
  </si>
  <si>
    <t>College classroom facilities</t>
  </si>
  <si>
    <t>Computer rooms</t>
  </si>
  <si>
    <t>Convention facilities</t>
  </si>
  <si>
    <t>Day care facilities</t>
  </si>
  <si>
    <t>Detention/correctional facilities - min &amp; max</t>
  </si>
  <si>
    <t>Dining halls/institute</t>
  </si>
  <si>
    <t>Dormatories</t>
  </si>
  <si>
    <t>Fire and police stations</t>
  </si>
  <si>
    <t>Gymnasiums</t>
  </si>
  <si>
    <t>Laundry and cleaning facilities</t>
  </si>
  <si>
    <t>Libraries</t>
  </si>
  <si>
    <t>Neighborhood centers and similar recreation facilities</t>
  </si>
  <si>
    <t>Nursing homes</t>
  </si>
  <si>
    <t>Office buildings</t>
  </si>
  <si>
    <t>Recreational building</t>
  </si>
  <si>
    <t>Residence</t>
  </si>
  <si>
    <t>Schools (primary and secondary)</t>
  </si>
  <si>
    <t>Science labs (teaching)</t>
  </si>
  <si>
    <t>Stadiums multi-purpose</t>
  </si>
  <si>
    <t>Storage-cold</t>
  </si>
  <si>
    <t>Transportation terminals</t>
  </si>
  <si>
    <t>Vocational schools</t>
  </si>
  <si>
    <t>Other Sch. C Projects</t>
  </si>
  <si>
    <t>Civil Construction</t>
  </si>
  <si>
    <t>Emergency generator facilities</t>
  </si>
  <si>
    <t>Farm structures</t>
  </si>
  <si>
    <t>Greenhouses</t>
  </si>
  <si>
    <t>Guard towers</t>
  </si>
  <si>
    <t>Industrial buildings without special facilities</t>
  </si>
  <si>
    <t>Parking structures and garages</t>
  </si>
  <si>
    <t>Printing plants</t>
  </si>
  <si>
    <t>Prototype facilities</t>
  </si>
  <si>
    <t>Service garages</t>
  </si>
  <si>
    <t>Shop and maintenance facilities</t>
  </si>
  <si>
    <t>Warehouses</t>
  </si>
  <si>
    <t>Simple loft-type structures (w/o special equipment)</t>
  </si>
  <si>
    <t>Stadium-grandstand type</t>
  </si>
  <si>
    <t>Yes</t>
  </si>
  <si>
    <t>No</t>
  </si>
  <si>
    <t>Y/N</t>
  </si>
  <si>
    <t>DES</t>
  </si>
  <si>
    <t>PM Admin</t>
  </si>
  <si>
    <t>OFM Project Number(s)</t>
  </si>
  <si>
    <t>(Include scope or budget changes, phase updates, identified project delivery issues, discussion of critical path for construction and any potential for project cost overruns or claims.)</t>
  </si>
  <si>
    <t>Total Project Costs</t>
  </si>
  <si>
    <t>WASHINGTON STATE MAJOR PROJECT FINAL CLOSE-OUT REPORT</t>
  </si>
  <si>
    <r>
      <t xml:space="preserve">Other Costs </t>
    </r>
    <r>
      <rPr>
        <sz val="11"/>
        <color theme="1"/>
        <rFont val="Calibri"/>
        <family val="2"/>
        <scheme val="minor"/>
      </rPr>
      <t>(describe)</t>
    </r>
  </si>
  <si>
    <t>Procurement Method</t>
  </si>
  <si>
    <t>Other (explain below)</t>
  </si>
  <si>
    <t>2021-23</t>
  </si>
  <si>
    <t>2023-25</t>
  </si>
  <si>
    <t>Project Costs</t>
  </si>
  <si>
    <t>Project Information</t>
  </si>
  <si>
    <t>Funding</t>
  </si>
  <si>
    <t>Details</t>
  </si>
  <si>
    <t>Phase &amp; Fund Type</t>
  </si>
  <si>
    <t>057  - State Bldg Const Acct</t>
  </si>
  <si>
    <t>TOTALS</t>
  </si>
  <si>
    <t>Expenditures</t>
  </si>
  <si>
    <t>Current Plan</t>
  </si>
  <si>
    <t>Future Plan</t>
  </si>
  <si>
    <t>Prior Expended</t>
  </si>
  <si>
    <t>Construction Subtotal COST/GSF (Includes change orders)</t>
  </si>
  <si>
    <t>Bid Due Date</t>
  </si>
  <si>
    <t>AE Basic Service Fee - Construction Documents</t>
  </si>
  <si>
    <t>AE Basic Service Fee - Bid/Construction/Closeout</t>
  </si>
  <si>
    <t>Extra Services - Pre-Bid</t>
  </si>
  <si>
    <t>Other Services - Post Bid</t>
  </si>
  <si>
    <t>Date</t>
  </si>
  <si>
    <t>Type of Report</t>
  </si>
  <si>
    <t>WASHINGTON STATE MAJOR PROJECT STATUS REPORT</t>
  </si>
  <si>
    <t>GCCM</t>
  </si>
  <si>
    <t>Estimate at PD to Estimate as Funded Variance</t>
  </si>
  <si>
    <t>Estimate at PD to Actuals Variance</t>
  </si>
  <si>
    <t>Other Funds &amp; Transfers - Insert Row Here</t>
  </si>
  <si>
    <t>All State &amp; Local Sources, Project Transfers and Amounts</t>
  </si>
  <si>
    <t>Complete the table below with information from the cost estimate submitted with the predesign study, the cost estimate of the project as funded and the actual cost data to date or at completion.  Explain any variances in the Notes column or below.</t>
  </si>
  <si>
    <t>Major Project Report</t>
  </si>
  <si>
    <t>Quick Start Guide</t>
  </si>
  <si>
    <t>GENERAL INFORMATION</t>
  </si>
  <si>
    <t>RCW 43.88.160 requires OFM to submit an annual report to the Legislature on the status of all appropriated capital projects (including transportation projects) that show significant cost overruns or underruns. As these projects are completed, agencies must provide OFM with a final summary showing estimated start and completion dates of each project phase compared to actual dates, as well as estimated costs of each phase compared to actual costs. OFM uses the information collected in the Final Project Close-out Report to make its annual report to the Legislature.</t>
  </si>
  <si>
    <t>The Final Project Close-out Report requirement was implemented in the 2013-15 biennium as part of the recommendations in the 2009 JLARC report, “Evaluation of the Accuracy of Capital Project Cost Estimates.”  This requirement is for agencies to submit the report to OFM at project completion to compare the scope and estimate from the predesign stage with the final scope and actual cost after construction as well as the estimate as the project was funded.</t>
  </si>
  <si>
    <t>BACKGROUND INFORMATION</t>
  </si>
  <si>
    <t>Agencies administering a major capital project or projects specifically identified for this reporting requirement by OFM or the Legislature must submit a detailed Major Project Status Report to OFM and the legislative fiscal committees each December 31 and July 1.</t>
  </si>
  <si>
    <t>Please contact your assigned OFM Capital Budget Analyst if you have any questions regarding this tool.</t>
  </si>
  <si>
    <t>INSTRUCTIONS</t>
  </si>
  <si>
    <t>Blue cells are available for data entry.</t>
  </si>
  <si>
    <t>Select the type of report you will be submitting in cell B2. Select "Major Project Status Report" if your report is to fulfill the semi-annual requirement to update OFM and the Legislature on the status of your project. Select "Final Project Close-Out Report" if your project is complete.</t>
  </si>
  <si>
    <t>1)</t>
  </si>
  <si>
    <t>2)</t>
  </si>
  <si>
    <t>3)</t>
  </si>
  <si>
    <t>% of Bldg Area that is being remodeled</t>
  </si>
  <si>
    <t>Estimate at Approved Predesign</t>
  </si>
  <si>
    <t>Estimate of the Project as Currently Funded</t>
  </si>
  <si>
    <t>XXX - Other State Funding</t>
  </si>
  <si>
    <t xml:space="preserve">This comprehensive reporting tool merges the Major Project Status Report and the Final Project Close-Out Report. This is to generate consistency in reported data as required by OFM, the Legislature, and state statute; especially as it pertains to comparing cost estimates at predesign approval, cost estimates as projects are currently funded, and the actual costs at project completion. </t>
  </si>
  <si>
    <t>Estimate as Currently Funded to Actuals Variance</t>
  </si>
  <si>
    <t>Cost Estimate at Approved Predesign</t>
  </si>
  <si>
    <t>Cost Estimate of the Project as Currently Funded</t>
  </si>
  <si>
    <t>In the funding section, please include all funding sources for the project by phase. Identify the fund number and name (for example: "06X - Building and Tuition Acct"). Identify all local and alternative funding sources and all OFM authorized transfers from other projects. Insert rows where necessary.</t>
  </si>
  <si>
    <t>4)</t>
  </si>
  <si>
    <t>Cost and other variances can be compared three ways: 1) Estimates at Approved Predesign to Estimates as Currently Funded. 2) Estimates at Approved Predesign to Actuals. 3) Estimates as Currently Funded to Actuals). Click on cell H55 to select your variance comparison.</t>
  </si>
  <si>
    <t>5)</t>
  </si>
  <si>
    <t>Additional information, such as number and value of change orders, is required for the Final Project Close-Out Report. Those cells will be made available when that report type is selected in cell B2.</t>
  </si>
  <si>
    <t>6)</t>
  </si>
  <si>
    <t>Photo Gallery</t>
  </si>
  <si>
    <t>If available, photos can be added to the Photo Gallery tab for a visual representation of the status of the project. Pictures can sometimes provide a better understanding of the status of a construction project than one can get from just the schedule or expenses to date. Right-click on the stock photos and select "Change Picture" to insert your photo from a file. Captions of the photo can be made in the text box below the photo.</t>
  </si>
  <si>
    <t>Select Date from Dropdown</t>
  </si>
  <si>
    <t>2023-25 Biennium</t>
  </si>
  <si>
    <t>2023-25                Expended</t>
  </si>
  <si>
    <t>2023-25           Remaining</t>
  </si>
  <si>
    <t>2025-27                       Plan</t>
  </si>
  <si>
    <t>Bellevue College Center for Transdisciplinary Center</t>
  </si>
  <si>
    <t>The Transdisciplinary Center brings together Arts, Engineering, Computer Science and Digital Media all designed around a common "maker space" that will enable the college to carry out its mission of innovation through transdisciplinary education that leads to excellence.</t>
  </si>
  <si>
    <t>26V - Other State Funding</t>
  </si>
  <si>
    <t>K98</t>
  </si>
  <si>
    <t>C14</t>
  </si>
  <si>
    <t>A11 moved bal to C14</t>
  </si>
  <si>
    <t>WSST in "Other"</t>
  </si>
  <si>
    <t>DB Costs</t>
  </si>
  <si>
    <t>see Addit Comments</t>
  </si>
  <si>
    <t>Christopher Butler</t>
  </si>
  <si>
    <t>425-564-2473</t>
  </si>
  <si>
    <t>christopher.butler@bellevuecollege.edu</t>
  </si>
  <si>
    <t>June 2024</t>
  </si>
  <si>
    <t>147 - Local Funds</t>
  </si>
  <si>
    <t>R641</t>
  </si>
  <si>
    <t>1) Overage due to $774,783.45 paid to Clark/LMN when project was abandoned. 2) See Amendent #4 re. max basic service adjustment</t>
  </si>
  <si>
    <t xml:space="preserve">60% Contract Document set has been submitted to the City of Bellevue ("CoB")for permit review. Permit review is expected to take 12 months due to the backlog of permit applications with construction boom in downtown Bellevue.  If the building permit application is approved in 12 months, the project then goes out to bid.  Given the stated conditions, we expect that notice-to-proceed would be given in late June 2025. Conditional Use Permit (CUP) application to the City of Bellevue was submitted in December 2023.  We expect that the CoB will approve the CUP without issue as they assisted in creating the strategy.    </t>
  </si>
  <si>
    <t xml:space="preserve"> Other Costs include design and construction Sales Tax, Owner Contingency, DB Honorarium, Permitting and City Transportation impact fee
Wa Arts Commission June 2024. Artist selected (Arnette Jannotta) project in design phase
 Additional Other Cost of $82,457.36 for special potholing inspection of below-ground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</si>
</sst>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_([$$-409]* #,##0.00_);_([$$-409]* \(#,##0.00\);_([$$-409]* &quot;-&quot;??_);_(@_)"/>
    <numFmt numFmtId="165" formatCode="_([$$-409]* #,##0_);_([$$-409]* \(#,##0\);_([$$-409]* &quot;-&quot;??_);_(@_)"/>
    <numFmt numFmtId="166" formatCode="_(&quot;$&quot;* #,##0_);_(&quot;$&quot;* \(#,##0\);_(&quot;$&quot;* &quot;-&quot;??_);_(@_)"/>
    <numFmt numFmtId="167" formatCode="mmmm\ yyyy"/>
    <numFmt numFmtId="168" formatCode="&quot;$&quot;#,##0"/>
    <numFmt numFmtId="169" formatCode="_(* #,##0_);_(* \(#,##0\);_(* &quot;-&quot;??_);_(@_)"/>
    <numFmt numFmtId="170" formatCode="[&lt;=9999999]###\-####;\(###\)\ ###\-####"/>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1"/>
      <name val="Calibri"/>
      <family val="2"/>
      <scheme val="minor"/>
    </font>
    <font>
      <u/>
      <sz val="11"/>
      <color theme="10"/>
      <name val="Calibri"/>
      <family val="2"/>
      <scheme val="minor"/>
    </font>
    <font>
      <sz val="11"/>
      <color rgb="FFFF0000"/>
      <name val="Calibri"/>
      <family val="2"/>
      <scheme val="minor"/>
    </font>
    <font>
      <sz val="11"/>
      <color rgb="FF000000"/>
      <name val="Calibri"/>
      <family val="2"/>
      <scheme val="minor"/>
    </font>
    <font>
      <b/>
      <sz val="16"/>
      <color theme="1"/>
      <name val="Calibri"/>
      <family val="2"/>
      <scheme val="minor"/>
    </font>
    <font>
      <sz val="10"/>
      <color rgb="FF000000"/>
      <name val="Calibri"/>
      <family val="2"/>
      <scheme val="minor"/>
    </font>
    <font>
      <sz val="10"/>
      <color theme="1"/>
      <name val="Calibri"/>
      <family val="2"/>
      <scheme val="minor"/>
    </font>
    <font>
      <b/>
      <sz val="11"/>
      <name val="Calibri"/>
      <family val="2"/>
      <scheme val="minor"/>
    </font>
    <font>
      <b/>
      <sz val="14"/>
      <color theme="1"/>
      <name val="Calibri"/>
      <family val="2"/>
      <scheme val="minor"/>
    </font>
    <font>
      <b/>
      <sz val="12"/>
      <color theme="1"/>
      <name val="Calibri"/>
      <family val="2"/>
      <scheme val="minor"/>
    </font>
    <font>
      <i/>
      <sz val="10"/>
      <color theme="1"/>
      <name val="Calibri"/>
      <family val="2"/>
      <scheme val="minor"/>
    </font>
    <font>
      <sz val="9"/>
      <color theme="1"/>
      <name val="Calibri"/>
      <family val="2"/>
      <scheme val="minor"/>
    </font>
  </fonts>
  <fills count="3">
    <fill>
      <patternFill patternType="none"/>
    </fill>
    <fill>
      <patternFill patternType="gray125"/>
    </fill>
    <fill>
      <patternFill patternType="solid">
        <fgColor theme="0" tint="-0.249977111117893"/>
        <bgColor indexed="64"/>
      </patternFill>
    </fill>
  </fills>
  <borders count="4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double">
        <color indexed="64"/>
      </bottom>
      <diagonal/>
    </border>
    <border>
      <left/>
      <right/>
      <top style="double">
        <color auto="1"/>
      </top>
      <bottom style="double">
        <color auto="1"/>
      </bottom>
      <diagonal/>
    </border>
    <border>
      <left style="thin">
        <color indexed="64"/>
      </left>
      <right style="thin">
        <color indexed="64"/>
      </right>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auto="1"/>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n">
        <color indexed="64"/>
      </left>
      <right style="thin">
        <color indexed="64"/>
      </right>
      <top style="double">
        <color indexed="64"/>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cellStyleXfs>
  <cellXfs count="229">
    <xf numFmtId="0" fontId="0" fillId="0" borderId="0" xfId="0"/>
    <xf numFmtId="0" fontId="2" fillId="0" borderId="0" xfId="0" applyFont="1"/>
    <xf numFmtId="49" fontId="0" fillId="0" borderId="0" xfId="0" applyNumberFormat="1" applyAlignment="1">
      <alignment horizontal="left"/>
    </xf>
    <xf numFmtId="49" fontId="0" fillId="0" borderId="0" xfId="0" quotePrefix="1" applyNumberFormat="1" applyAlignment="1">
      <alignment horizontal="left"/>
    </xf>
    <xf numFmtId="0" fontId="2" fillId="0" borderId="13" xfId="0" quotePrefix="1" applyFont="1" applyBorder="1" applyAlignment="1">
      <alignment horizontal="center" wrapText="1"/>
    </xf>
    <xf numFmtId="0" fontId="2" fillId="0" borderId="19" xfId="0" quotePrefix="1" applyFont="1" applyBorder="1" applyAlignment="1">
      <alignment horizontal="center" wrapText="1"/>
    </xf>
    <xf numFmtId="0" fontId="2" fillId="0" borderId="38" xfId="0" applyFont="1" applyBorder="1"/>
    <xf numFmtId="168" fontId="2" fillId="0" borderId="10" xfId="1" applyNumberFormat="1" applyFont="1" applyFill="1" applyBorder="1" applyProtection="1"/>
    <xf numFmtId="0" fontId="0" fillId="0" borderId="39" xfId="0" applyBorder="1" applyAlignment="1">
      <alignment horizontal="right"/>
    </xf>
    <xf numFmtId="3" fontId="1" fillId="2" borderId="44" xfId="1" applyNumberFormat="1" applyFont="1" applyFill="1" applyBorder="1" applyProtection="1"/>
    <xf numFmtId="0" fontId="2" fillId="0" borderId="12" xfId="0" applyFont="1" applyBorder="1"/>
    <xf numFmtId="0" fontId="2" fillId="0" borderId="10" xfId="0" applyFont="1" applyBorder="1" applyAlignment="1">
      <alignment horizontal="center" wrapText="1"/>
    </xf>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9" fontId="0" fillId="0" borderId="10" xfId="3" applyFont="1" applyFill="1" applyBorder="1" applyAlignment="1" applyProtection="1"/>
    <xf numFmtId="0" fontId="0" fillId="0" borderId="19" xfId="0" applyBorder="1"/>
    <xf numFmtId="0" fontId="0" fillId="0" borderId="20" xfId="0" applyBorder="1"/>
    <xf numFmtId="0" fontId="0" fillId="0" borderId="21" xfId="0" applyBorder="1"/>
    <xf numFmtId="44" fontId="0" fillId="0" borderId="13" xfId="2" applyFont="1" applyFill="1" applyBorder="1" applyProtection="1"/>
    <xf numFmtId="44" fontId="0" fillId="0" borderId="12" xfId="2" applyFont="1" applyFill="1" applyBorder="1" applyProtection="1"/>
    <xf numFmtId="0" fontId="2" fillId="0" borderId="40" xfId="0" applyFont="1" applyBorder="1" applyAlignment="1">
      <alignment horizontal="right"/>
    </xf>
    <xf numFmtId="164" fontId="2" fillId="0" borderId="40" xfId="2" applyNumberFormat="1" applyFont="1" applyFill="1" applyBorder="1" applyAlignment="1" applyProtection="1"/>
    <xf numFmtId="164" fontId="0" fillId="0" borderId="40" xfId="0" applyNumberFormat="1" applyBorder="1" applyAlignment="1">
      <alignment horizontal="center"/>
    </xf>
    <xf numFmtId="164" fontId="2" fillId="0" borderId="20" xfId="2" applyNumberFormat="1" applyFont="1" applyFill="1" applyBorder="1" applyAlignment="1" applyProtection="1"/>
    <xf numFmtId="164" fontId="0" fillId="0" borderId="20" xfId="0" applyNumberFormat="1" applyBorder="1" applyAlignment="1">
      <alignment horizontal="center"/>
    </xf>
    <xf numFmtId="0" fontId="2" fillId="0" borderId="11" xfId="0" applyFont="1" applyBorder="1" applyAlignment="1">
      <alignment horizontal="right"/>
    </xf>
    <xf numFmtId="164" fontId="2" fillId="0" borderId="11" xfId="2" applyNumberFormat="1" applyFont="1" applyFill="1" applyBorder="1" applyAlignment="1" applyProtection="1"/>
    <xf numFmtId="164" fontId="0" fillId="0" borderId="11" xfId="0" applyNumberFormat="1" applyBorder="1" applyAlignment="1">
      <alignment horizontal="center"/>
    </xf>
    <xf numFmtId="166" fontId="0" fillId="0" borderId="12" xfId="2" applyNumberFormat="1" applyFont="1" applyFill="1" applyBorder="1" applyAlignment="1" applyProtection="1">
      <alignment horizontal="center"/>
    </xf>
    <xf numFmtId="166" fontId="0" fillId="0" borderId="10" xfId="2" applyNumberFormat="1" applyFont="1" applyFill="1" applyBorder="1" applyAlignment="1" applyProtection="1"/>
    <xf numFmtId="0" fontId="2" fillId="0" borderId="20" xfId="0" applyFont="1" applyBorder="1" applyAlignment="1">
      <alignment horizontal="right"/>
    </xf>
    <xf numFmtId="166" fontId="2" fillId="0" borderId="10" xfId="2" applyNumberFormat="1" applyFont="1" applyFill="1" applyBorder="1" applyAlignment="1" applyProtection="1"/>
    <xf numFmtId="166" fontId="2" fillId="0" borderId="12" xfId="2" applyNumberFormat="1" applyFont="1" applyFill="1" applyBorder="1" applyAlignment="1" applyProtection="1">
      <alignment horizontal="center"/>
    </xf>
    <xf numFmtId="44" fontId="0" fillId="0" borderId="12" xfId="2" applyFont="1" applyFill="1" applyBorder="1" applyAlignment="1" applyProtection="1">
      <alignment horizontal="center"/>
    </xf>
    <xf numFmtId="44" fontId="0" fillId="0" borderId="10" xfId="2" applyFont="1" applyFill="1" applyBorder="1" applyAlignment="1" applyProtection="1"/>
    <xf numFmtId="42" fontId="2" fillId="0" borderId="10" xfId="0" applyNumberFormat="1" applyFont="1" applyBorder="1"/>
    <xf numFmtId="44" fontId="2" fillId="0" borderId="10" xfId="2" applyFont="1" applyFill="1" applyBorder="1" applyAlignment="1" applyProtection="1"/>
    <xf numFmtId="0" fontId="2" fillId="0" borderId="17" xfId="0" applyFont="1" applyBorder="1"/>
    <xf numFmtId="165" fontId="4" fillId="0" borderId="13" xfId="0" applyNumberFormat="1" applyFont="1" applyBorder="1" applyAlignment="1">
      <alignment horizontal="center"/>
    </xf>
    <xf numFmtId="165" fontId="0" fillId="0" borderId="12" xfId="0" applyNumberFormat="1" applyBorder="1" applyAlignment="1">
      <alignment horizontal="center"/>
    </xf>
    <xf numFmtId="165" fontId="4" fillId="0" borderId="12" xfId="0" applyNumberFormat="1" applyFont="1" applyBorder="1" applyAlignment="1">
      <alignment horizontal="center"/>
    </xf>
    <xf numFmtId="42" fontId="2" fillId="0" borderId="27" xfId="0" applyNumberFormat="1" applyFont="1" applyBorder="1"/>
    <xf numFmtId="0" fontId="2" fillId="0" borderId="0" xfId="0" applyFont="1" applyAlignment="1">
      <alignment horizontal="right"/>
    </xf>
    <xf numFmtId="42" fontId="2" fillId="0" borderId="0" xfId="0" applyNumberFormat="1" applyFont="1"/>
    <xf numFmtId="0" fontId="2" fillId="0" borderId="17" xfId="0" applyFont="1" applyBorder="1" applyAlignment="1">
      <alignment horizontal="center"/>
    </xf>
    <xf numFmtId="166" fontId="2" fillId="0" borderId="12" xfId="0" quotePrefix="1" applyNumberFormat="1" applyFont="1" applyBorder="1" applyAlignment="1">
      <alignment horizontal="right"/>
    </xf>
    <xf numFmtId="166" fontId="2" fillId="0" borderId="9" xfId="0" quotePrefix="1" applyNumberFormat="1" applyFont="1" applyBorder="1" applyAlignment="1">
      <alignment horizontal="right"/>
    </xf>
    <xf numFmtId="166" fontId="2" fillId="2" borderId="44" xfId="1" applyNumberFormat="1" applyFont="1" applyFill="1" applyBorder="1" applyProtection="1"/>
    <xf numFmtId="166" fontId="2" fillId="0" borderId="12" xfId="0" applyNumberFormat="1" applyFont="1" applyBorder="1"/>
    <xf numFmtId="166" fontId="2" fillId="0" borderId="9" xfId="0" applyNumberFormat="1" applyFont="1" applyBorder="1"/>
    <xf numFmtId="166" fontId="2" fillId="2" borderId="45" xfId="1" applyNumberFormat="1" applyFont="1" applyFill="1" applyBorder="1" applyProtection="1"/>
    <xf numFmtId="0" fontId="0" fillId="0" borderId="28" xfId="0" applyBorder="1"/>
    <xf numFmtId="0" fontId="0" fillId="0" borderId="30" xfId="0" applyBorder="1"/>
    <xf numFmtId="0" fontId="0" fillId="0" borderId="33" xfId="0" applyBorder="1"/>
    <xf numFmtId="0" fontId="0" fillId="0" borderId="34" xfId="0" applyBorder="1"/>
    <xf numFmtId="0" fontId="0" fillId="0" borderId="31" xfId="0" applyBorder="1"/>
    <xf numFmtId="0" fontId="0" fillId="0" borderId="32" xfId="0" applyBorder="1"/>
    <xf numFmtId="0" fontId="2" fillId="0" borderId="33" xfId="0" applyFont="1" applyBorder="1"/>
    <xf numFmtId="0" fontId="2" fillId="0" borderId="34" xfId="0" applyFont="1" applyBorder="1"/>
    <xf numFmtId="0" fontId="2" fillId="0" borderId="35" xfId="0" applyFont="1" applyBorder="1"/>
    <xf numFmtId="0" fontId="0" fillId="0" borderId="23" xfId="0" applyBorder="1"/>
    <xf numFmtId="0" fontId="2" fillId="0" borderId="23" xfId="0" applyFont="1" applyBorder="1"/>
    <xf numFmtId="0" fontId="2" fillId="0" borderId="37" xfId="0" applyFont="1" applyBorder="1"/>
    <xf numFmtId="0" fontId="2" fillId="0" borderId="18" xfId="0" applyFont="1" applyBorder="1"/>
    <xf numFmtId="0" fontId="2" fillId="0" borderId="21" xfId="0" applyFont="1" applyBorder="1"/>
    <xf numFmtId="0" fontId="0" fillId="0" borderId="0" xfId="0" applyAlignment="1">
      <alignment horizontal="right"/>
    </xf>
    <xf numFmtId="3" fontId="0" fillId="0" borderId="0" xfId="0" applyNumberFormat="1" applyAlignment="1">
      <alignment vertical="center"/>
    </xf>
    <xf numFmtId="0" fontId="2" fillId="0" borderId="14" xfId="0" applyFont="1" applyBorder="1"/>
    <xf numFmtId="0" fontId="0" fillId="0" borderId="17" xfId="0" applyBorder="1" applyAlignment="1">
      <alignment horizontal="left" wrapText="1"/>
    </xf>
    <xf numFmtId="0" fontId="0" fillId="0" borderId="0" xfId="0" applyAlignment="1">
      <alignment horizontal="left" wrapText="1"/>
    </xf>
    <xf numFmtId="0" fontId="2" fillId="0" borderId="9" xfId="0" applyFont="1" applyBorder="1" applyAlignment="1">
      <alignment vertical="center"/>
    </xf>
    <xf numFmtId="0" fontId="2" fillId="0" borderId="12" xfId="0" applyFont="1" applyBorder="1" applyAlignment="1">
      <alignment horizontal="center" wrapText="1"/>
    </xf>
    <xf numFmtId="3" fontId="0" fillId="0" borderId="12" xfId="0" quotePrefix="1" applyNumberFormat="1" applyBorder="1" applyAlignment="1" applyProtection="1">
      <alignment horizontal="right"/>
      <protection locked="0"/>
    </xf>
    <xf numFmtId="3" fontId="0" fillId="0" borderId="12" xfId="1" applyNumberFormat="1" applyFont="1" applyFill="1" applyBorder="1" applyProtection="1">
      <protection locked="0"/>
    </xf>
    <xf numFmtId="3" fontId="0" fillId="0" borderId="9" xfId="1" applyNumberFormat="1" applyFont="1" applyFill="1" applyBorder="1" applyProtection="1">
      <protection locked="0"/>
    </xf>
    <xf numFmtId="3" fontId="2" fillId="0" borderId="10" xfId="1" applyNumberFormat="1" applyFont="1" applyFill="1" applyBorder="1" applyProtection="1">
      <protection locked="0"/>
    </xf>
    <xf numFmtId="0" fontId="9" fillId="0" borderId="0" xfId="0" applyFont="1" applyAlignment="1">
      <alignment wrapText="1"/>
    </xf>
    <xf numFmtId="0" fontId="7" fillId="0" borderId="17" xfId="0" applyFont="1" applyBorder="1" applyAlignment="1">
      <alignment wrapText="1"/>
    </xf>
    <xf numFmtId="3" fontId="0" fillId="0" borderId="10" xfId="1" applyNumberFormat="1" applyFont="1" applyFill="1" applyBorder="1" applyAlignment="1" applyProtection="1">
      <protection locked="0"/>
    </xf>
    <xf numFmtId="3" fontId="0" fillId="0" borderId="12" xfId="1" applyNumberFormat="1" applyFont="1" applyFill="1" applyBorder="1" applyAlignment="1" applyProtection="1">
      <protection locked="0"/>
    </xf>
    <xf numFmtId="0" fontId="0" fillId="0" borderId="10" xfId="0" applyBorder="1" applyAlignment="1" applyProtection="1">
      <alignment horizontal="left"/>
      <protection locked="0"/>
    </xf>
    <xf numFmtId="0" fontId="0" fillId="0" borderId="10" xfId="0" applyBorder="1" applyAlignment="1">
      <alignment horizontal="left"/>
    </xf>
    <xf numFmtId="0" fontId="0" fillId="0" borderId="12" xfId="0" applyBorder="1" applyAlignment="1" applyProtection="1">
      <alignment horizontal="left"/>
      <protection locked="0"/>
    </xf>
    <xf numFmtId="0" fontId="0" fillId="0" borderId="13" xfId="0" applyBorder="1" applyAlignment="1">
      <alignment horizontal="center"/>
    </xf>
    <xf numFmtId="0" fontId="3" fillId="0" borderId="0" xfId="0" applyFont="1"/>
    <xf numFmtId="0" fontId="0" fillId="0" borderId="12" xfId="0" applyBorder="1" applyAlignment="1">
      <alignment horizontal="center"/>
    </xf>
    <xf numFmtId="14" fontId="0" fillId="0" borderId="10" xfId="0" applyNumberFormat="1" applyBorder="1" applyAlignment="1" applyProtection="1">
      <alignment horizontal="center"/>
      <protection locked="0"/>
    </xf>
    <xf numFmtId="14" fontId="0" fillId="0" borderId="12" xfId="0" applyNumberFormat="1" applyBorder="1" applyAlignment="1" applyProtection="1">
      <alignment horizontal="center"/>
      <protection locked="0"/>
    </xf>
    <xf numFmtId="0" fontId="0" fillId="0" borderId="35" xfId="0" applyBorder="1"/>
    <xf numFmtId="0" fontId="0" fillId="0" borderId="40" xfId="0" applyBorder="1" applyAlignment="1">
      <alignment horizontal="left"/>
    </xf>
    <xf numFmtId="0" fontId="0" fillId="0" borderId="37" xfId="0" applyBorder="1"/>
    <xf numFmtId="0" fontId="0" fillId="0" borderId="20" xfId="0" applyBorder="1" applyAlignment="1">
      <alignment horizontal="left"/>
    </xf>
    <xf numFmtId="165" fontId="11" fillId="0" borderId="10" xfId="2" applyNumberFormat="1" applyFont="1" applyFill="1" applyBorder="1" applyAlignment="1" applyProtection="1">
      <protection locked="0"/>
    </xf>
    <xf numFmtId="0" fontId="0" fillId="0" borderId="11" xfId="0" applyBorder="1" applyAlignment="1">
      <alignment horizontal="left"/>
    </xf>
    <xf numFmtId="169" fontId="0" fillId="0" borderId="10" xfId="1" applyNumberFormat="1" applyFont="1" applyFill="1" applyBorder="1" applyAlignment="1" applyProtection="1">
      <protection locked="0"/>
    </xf>
    <xf numFmtId="169" fontId="0" fillId="0" borderId="12" xfId="1" applyNumberFormat="1" applyFont="1" applyFill="1" applyBorder="1" applyAlignment="1" applyProtection="1">
      <protection locked="0"/>
    </xf>
    <xf numFmtId="0" fontId="0" fillId="0" borderId="10" xfId="0" applyBorder="1" applyAlignment="1" applyProtection="1">
      <alignment horizontal="center"/>
      <protection locked="0"/>
    </xf>
    <xf numFmtId="0" fontId="0" fillId="0" borderId="10" xfId="0" applyBorder="1" applyAlignment="1">
      <alignment horizontal="center"/>
    </xf>
    <xf numFmtId="169" fontId="0" fillId="0" borderId="21" xfId="1" applyNumberFormat="1" applyFont="1" applyFill="1" applyBorder="1" applyAlignment="1" applyProtection="1">
      <protection locked="0"/>
    </xf>
    <xf numFmtId="169" fontId="4" fillId="0" borderId="13" xfId="1" applyNumberFormat="1" applyFont="1" applyFill="1" applyBorder="1" applyAlignment="1" applyProtection="1">
      <protection locked="0"/>
    </xf>
    <xf numFmtId="0" fontId="4" fillId="0" borderId="10" xfId="0" applyFont="1" applyBorder="1" applyAlignment="1" applyProtection="1">
      <alignment horizontal="left"/>
      <protection locked="0"/>
    </xf>
    <xf numFmtId="0" fontId="6" fillId="0" borderId="34" xfId="0" applyFont="1" applyBorder="1"/>
    <xf numFmtId="169" fontId="4" fillId="0" borderId="12" xfId="1" applyNumberFormat="1" applyFont="1" applyFill="1" applyBorder="1" applyAlignment="1" applyProtection="1">
      <protection locked="0"/>
    </xf>
    <xf numFmtId="0" fontId="0" fillId="0" borderId="24" xfId="0" applyBorder="1" applyAlignment="1">
      <alignment horizontal="left"/>
    </xf>
    <xf numFmtId="0" fontId="12" fillId="0" borderId="25" xfId="0" applyFont="1" applyBorder="1" applyAlignment="1">
      <alignment horizontal="right"/>
    </xf>
    <xf numFmtId="0" fontId="12" fillId="0" borderId="26" xfId="0" applyFont="1" applyBorder="1" applyAlignment="1">
      <alignment horizontal="right"/>
    </xf>
    <xf numFmtId="42" fontId="2" fillId="0" borderId="43" xfId="0" applyNumberFormat="1" applyFont="1" applyBorder="1"/>
    <xf numFmtId="0" fontId="0" fillId="0" borderId="43" xfId="0" applyBorder="1" applyAlignment="1">
      <alignment horizontal="left"/>
    </xf>
    <xf numFmtId="0" fontId="0" fillId="0" borderId="0" xfId="0" applyAlignment="1">
      <alignment horizontal="left"/>
    </xf>
    <xf numFmtId="0" fontId="0" fillId="0" borderId="10" xfId="0" applyBorder="1" applyAlignment="1">
      <alignment horizontal="left" wrapText="1"/>
    </xf>
    <xf numFmtId="0" fontId="2" fillId="0" borderId="12" xfId="0" applyFont="1" applyBorder="1" applyAlignment="1" applyProtection="1">
      <alignment horizontal="center" wrapText="1"/>
      <protection locked="0"/>
    </xf>
    <xf numFmtId="43" fontId="1" fillId="0" borderId="12" xfId="1" applyFont="1" applyFill="1" applyBorder="1" applyAlignment="1" applyProtection="1">
      <alignment horizontal="center"/>
    </xf>
    <xf numFmtId="9" fontId="1" fillId="0" borderId="12" xfId="3" applyFont="1" applyFill="1" applyBorder="1" applyAlignment="1" applyProtection="1">
      <alignment horizontal="center"/>
    </xf>
    <xf numFmtId="169" fontId="1" fillId="0" borderId="12" xfId="1" applyNumberFormat="1" applyFont="1" applyFill="1" applyBorder="1" applyAlignment="1" applyProtection="1">
      <alignment horizontal="center"/>
    </xf>
    <xf numFmtId="44" fontId="1" fillId="0" borderId="12" xfId="2" applyFont="1" applyFill="1" applyBorder="1" applyAlignment="1" applyProtection="1">
      <alignment horizontal="center"/>
    </xf>
    <xf numFmtId="165" fontId="2" fillId="0" borderId="12" xfId="0" applyNumberFormat="1" applyFont="1" applyBorder="1" applyAlignment="1">
      <alignment horizontal="center"/>
    </xf>
    <xf numFmtId="49" fontId="2" fillId="0" borderId="0" xfId="0" applyNumberFormat="1" applyFont="1" applyAlignment="1">
      <alignment horizontal="left"/>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13" fillId="0" borderId="14" xfId="0" applyFont="1" applyBorder="1"/>
    <xf numFmtId="0" fontId="14" fillId="0" borderId="39" xfId="0" applyFont="1" applyBorder="1" applyAlignment="1" applyProtection="1">
      <alignment horizontal="right"/>
      <protection locked="0"/>
    </xf>
    <xf numFmtId="0" fontId="0" fillId="0" borderId="39" xfId="0" applyBorder="1" applyAlignment="1" applyProtection="1">
      <alignment horizontal="right"/>
      <protection locked="0"/>
    </xf>
    <xf numFmtId="0" fontId="8" fillId="0" borderId="0" xfId="0" applyFont="1"/>
    <xf numFmtId="0" fontId="8" fillId="0" borderId="0" xfId="0" applyFont="1" applyAlignment="1">
      <alignment horizontal="center"/>
    </xf>
    <xf numFmtId="0" fontId="0" fillId="0" borderId="17" xfId="0" applyBorder="1" applyAlignment="1">
      <alignment wrapText="1"/>
    </xf>
    <xf numFmtId="0" fontId="2" fillId="0" borderId="0" xfId="0" applyFont="1" applyAlignment="1">
      <alignment horizontal="center"/>
    </xf>
    <xf numFmtId="14" fontId="0" fillId="0" borderId="10" xfId="0" applyNumberFormat="1" applyFont="1" applyFill="1" applyBorder="1" applyAlignment="1" applyProtection="1">
      <alignment horizontal="center"/>
      <protection locked="0"/>
    </xf>
    <xf numFmtId="14" fontId="0" fillId="0" borderId="12" xfId="0" applyNumberFormat="1" applyFont="1" applyFill="1" applyBorder="1" applyAlignment="1" applyProtection="1">
      <alignment horizontal="center"/>
      <protection locked="0"/>
    </xf>
    <xf numFmtId="0" fontId="0" fillId="0" borderId="10" xfId="0" applyFont="1" applyFill="1" applyBorder="1" applyAlignment="1" applyProtection="1">
      <alignment horizontal="center"/>
      <protection locked="0"/>
    </xf>
    <xf numFmtId="0" fontId="4" fillId="0" borderId="10" xfId="0" applyFont="1" applyFill="1" applyBorder="1" applyAlignment="1" applyProtection="1">
      <alignment horizontal="left"/>
      <protection locked="0"/>
    </xf>
    <xf numFmtId="8" fontId="7" fillId="0" borderId="12" xfId="0" applyNumberFormat="1" applyFont="1" applyBorder="1"/>
    <xf numFmtId="3" fontId="7" fillId="0" borderId="0" xfId="0" applyNumberFormat="1" applyFont="1"/>
    <xf numFmtId="0" fontId="15" fillId="0" borderId="10" xfId="0" applyFont="1" applyBorder="1" applyAlignment="1" applyProtection="1">
      <alignment horizontal="left" wrapText="1"/>
      <protection locked="0"/>
    </xf>
    <xf numFmtId="0" fontId="0" fillId="0" borderId="0" xfId="0" applyAlignment="1">
      <alignment horizontal="left" vertical="top" wrapText="1"/>
    </xf>
    <xf numFmtId="0" fontId="0" fillId="0" borderId="18" xfId="0" applyBorder="1" applyAlignment="1">
      <alignment horizontal="left" vertical="top" wrapText="1"/>
    </xf>
    <xf numFmtId="0" fontId="8" fillId="0" borderId="29" xfId="0" applyFont="1" applyBorder="1" applyAlignment="1">
      <alignment horizontal="center"/>
    </xf>
    <xf numFmtId="0" fontId="8" fillId="0" borderId="23" xfId="0" applyFont="1" applyBorder="1" applyAlignment="1">
      <alignment horizontal="center"/>
    </xf>
    <xf numFmtId="0" fontId="0" fillId="0" borderId="17"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5" fillId="0" borderId="17" xfId="4" applyBorder="1" applyAlignment="1">
      <alignment horizontal="left" vertical="top"/>
    </xf>
    <xf numFmtId="0" fontId="5" fillId="0" borderId="0" xfId="4" applyBorder="1" applyAlignment="1">
      <alignment horizontal="left" vertical="top"/>
    </xf>
    <xf numFmtId="0" fontId="5" fillId="0" borderId="18" xfId="4" applyBorder="1" applyAlignment="1">
      <alignment horizontal="left" vertical="top"/>
    </xf>
    <xf numFmtId="0" fontId="0" fillId="0" borderId="13"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2" xfId="0" applyBorder="1" applyAlignment="1">
      <alignment horizontal="left" wrapText="1"/>
    </xf>
    <xf numFmtId="0" fontId="2" fillId="2" borderId="9" xfId="0" applyFont="1" applyFill="1" applyBorder="1" applyAlignment="1">
      <alignment horizontal="center" wrapText="1"/>
    </xf>
    <xf numFmtId="0" fontId="2" fillId="2" borderId="11"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center"/>
    </xf>
    <xf numFmtId="0" fontId="2" fillId="2" borderId="14" xfId="0"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3" fontId="8" fillId="2" borderId="41"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3" fontId="8" fillId="2" borderId="42" xfId="0" applyNumberFormat="1" applyFont="1" applyFill="1" applyBorder="1" applyAlignment="1">
      <alignment horizontal="center" vertical="center"/>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2" fillId="2" borderId="46" xfId="0" applyFont="1" applyFill="1" applyBorder="1" applyAlignment="1">
      <alignment horizontal="center"/>
    </xf>
    <xf numFmtId="0" fontId="2" fillId="2" borderId="47" xfId="0" applyFont="1" applyFill="1" applyBorder="1" applyAlignment="1">
      <alignment horizontal="center"/>
    </xf>
    <xf numFmtId="0" fontId="2" fillId="0" borderId="16" xfId="0" applyFont="1" applyBorder="1" applyAlignment="1">
      <alignment horizontal="center"/>
    </xf>
    <xf numFmtId="0" fontId="2" fillId="0" borderId="21" xfId="0" applyFont="1" applyBorder="1" applyAlignment="1">
      <alignment horizontal="center"/>
    </xf>
    <xf numFmtId="0" fontId="2" fillId="0" borderId="9" xfId="0" applyFont="1" applyBorder="1" applyAlignment="1">
      <alignment horizontal="right"/>
    </xf>
    <xf numFmtId="0" fontId="2" fillId="0" borderId="11" xfId="0" applyFont="1" applyBorder="1" applyAlignment="1">
      <alignment horizontal="right"/>
    </xf>
    <xf numFmtId="0" fontId="2" fillId="0" borderId="10" xfId="0" applyFont="1" applyBorder="1" applyAlignment="1">
      <alignment horizontal="right"/>
    </xf>
    <xf numFmtId="0" fontId="0" fillId="0" borderId="0" xfId="0" applyAlignment="1">
      <alignment horizontal="left"/>
    </xf>
    <xf numFmtId="0" fontId="7" fillId="0" borderId="13" xfId="0" applyFont="1" applyBorder="1" applyAlignment="1" applyProtection="1">
      <alignment horizontal="center" wrapText="1"/>
      <protection locked="0"/>
    </xf>
    <xf numFmtId="9" fontId="0" fillId="0" borderId="9" xfId="3" applyFont="1" applyFill="1" applyBorder="1" applyAlignment="1" applyProtection="1">
      <alignment horizontal="center"/>
      <protection locked="0"/>
    </xf>
    <xf numFmtId="9" fontId="0" fillId="0" borderId="10" xfId="3" applyFont="1" applyFill="1" applyBorder="1" applyAlignment="1" applyProtection="1">
      <alignment horizontal="center"/>
      <protection locked="0"/>
    </xf>
    <xf numFmtId="0" fontId="0" fillId="0" borderId="12" xfId="0" applyBorder="1" applyAlignment="1" applyProtection="1">
      <alignment horizontal="left"/>
      <protection locked="0"/>
    </xf>
    <xf numFmtId="170" fontId="0" fillId="0" borderId="12" xfId="0" applyNumberFormat="1" applyBorder="1" applyAlignment="1" applyProtection="1">
      <alignment horizontal="left"/>
      <protection locked="0"/>
    </xf>
    <xf numFmtId="0" fontId="5" fillId="0" borderId="12" xfId="4" applyFill="1" applyBorder="1" applyAlignment="1" applyProtection="1">
      <alignment horizontal="left"/>
      <protection locked="0"/>
    </xf>
    <xf numFmtId="0" fontId="10" fillId="0" borderId="17" xfId="0" applyFont="1" applyBorder="1" applyAlignment="1">
      <alignment horizontal="left" vertical="top" wrapText="1"/>
    </xf>
    <xf numFmtId="0" fontId="10" fillId="0" borderId="19" xfId="0" applyFont="1" applyBorder="1" applyAlignment="1">
      <alignment horizontal="left" vertical="top" wrapText="1"/>
    </xf>
    <xf numFmtId="49" fontId="0" fillId="0" borderId="14" xfId="0" applyNumberFormat="1" applyBorder="1" applyAlignment="1" applyProtection="1">
      <alignment horizontal="left" vertical="top" wrapText="1"/>
      <protection locked="0"/>
    </xf>
    <xf numFmtId="49" fontId="0" fillId="0" borderId="15" xfId="0" applyNumberFormat="1" applyBorder="1" applyAlignment="1" applyProtection="1">
      <alignment horizontal="left" vertical="top" wrapText="1"/>
      <protection locked="0"/>
    </xf>
    <xf numFmtId="49" fontId="0" fillId="0" borderId="16" xfId="0" applyNumberFormat="1" applyBorder="1" applyAlignment="1" applyProtection="1">
      <alignment horizontal="left" vertical="top" wrapText="1"/>
      <protection locked="0"/>
    </xf>
    <xf numFmtId="49" fontId="0" fillId="0" borderId="17" xfId="0" applyNumberFormat="1" applyBorder="1" applyAlignment="1" applyProtection="1">
      <alignment horizontal="left" vertical="top" wrapText="1"/>
      <protection locked="0"/>
    </xf>
    <xf numFmtId="49" fontId="0" fillId="0" borderId="0" xfId="0" applyNumberFormat="1" applyAlignment="1" applyProtection="1">
      <alignment horizontal="left" vertical="top" wrapText="1"/>
      <protection locked="0"/>
    </xf>
    <xf numFmtId="49" fontId="0" fillId="0" borderId="18" xfId="0" applyNumberFormat="1" applyBorder="1" applyAlignment="1" applyProtection="1">
      <alignment horizontal="left" vertical="top" wrapText="1"/>
      <protection locked="0"/>
    </xf>
    <xf numFmtId="49" fontId="0" fillId="0" borderId="19" xfId="0" applyNumberFormat="1" applyBorder="1" applyAlignment="1" applyProtection="1">
      <alignment horizontal="left" vertical="top" wrapText="1"/>
      <protection locked="0"/>
    </xf>
    <xf numFmtId="49" fontId="0" fillId="0" borderId="20" xfId="0" applyNumberFormat="1" applyBorder="1" applyAlignment="1" applyProtection="1">
      <alignment horizontal="left" vertical="top" wrapText="1"/>
      <protection locked="0"/>
    </xf>
    <xf numFmtId="49" fontId="0" fillId="0" borderId="21" xfId="0" applyNumberFormat="1" applyBorder="1" applyAlignment="1" applyProtection="1">
      <alignment horizontal="left" vertical="top" wrapText="1"/>
      <protection locked="0"/>
    </xf>
    <xf numFmtId="0" fontId="10" fillId="0" borderId="39" xfId="0" applyFont="1" applyBorder="1" applyAlignment="1">
      <alignment horizontal="left" vertical="top" wrapText="1"/>
    </xf>
    <xf numFmtId="0" fontId="2" fillId="0" borderId="29" xfId="0" applyFont="1" applyBorder="1" applyAlignment="1">
      <alignment horizontal="center"/>
    </xf>
    <xf numFmtId="0" fontId="8" fillId="0" borderId="0" xfId="0" applyFont="1" applyAlignment="1" applyProtection="1">
      <alignment horizontal="center"/>
      <protection locked="0"/>
    </xf>
    <xf numFmtId="0" fontId="0" fillId="0" borderId="36" xfId="0" applyBorder="1" applyAlignment="1" applyProtection="1">
      <alignment horizontal="left"/>
      <protection locked="0"/>
    </xf>
    <xf numFmtId="0" fontId="0" fillId="0" borderId="9" xfId="0" applyBorder="1" applyAlignment="1" applyProtection="1">
      <alignment horizontal="left"/>
      <protection locked="0"/>
    </xf>
    <xf numFmtId="0" fontId="0" fillId="0" borderId="11" xfId="0" applyBorder="1" applyAlignment="1" applyProtection="1">
      <alignment horizontal="left"/>
      <protection locked="0"/>
    </xf>
    <xf numFmtId="0" fontId="0" fillId="0" borderId="10" xfId="0" applyBorder="1" applyAlignment="1" applyProtection="1">
      <alignment horizontal="left"/>
      <protection locked="0"/>
    </xf>
    <xf numFmtId="167" fontId="8" fillId="0" borderId="20" xfId="0" applyNumberFormat="1" applyFont="1" applyBorder="1" applyAlignment="1" applyProtection="1">
      <alignment horizontal="center"/>
      <protection locked="0"/>
    </xf>
    <xf numFmtId="0" fontId="0" fillId="0" borderId="1"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2" fillId="0" borderId="17" xfId="0" applyFont="1" applyBorder="1" applyAlignment="1">
      <alignment horizontal="right"/>
    </xf>
    <xf numFmtId="0" fontId="2" fillId="0" borderId="0" xfId="0" applyFont="1" applyAlignment="1">
      <alignment horizontal="right"/>
    </xf>
    <xf numFmtId="0" fontId="2" fillId="0" borderId="18" xfId="0" applyFont="1" applyBorder="1" applyAlignment="1">
      <alignment horizontal="right"/>
    </xf>
    <xf numFmtId="0" fontId="2" fillId="0" borderId="19" xfId="0" applyFont="1" applyBorder="1" applyAlignment="1">
      <alignment horizontal="right"/>
    </xf>
    <xf numFmtId="0" fontId="2" fillId="0" borderId="20" xfId="0" applyFont="1" applyBorder="1" applyAlignment="1">
      <alignment horizontal="right"/>
    </xf>
    <xf numFmtId="0" fontId="2" fillId="0" borderId="21" xfId="0" applyFont="1" applyBorder="1" applyAlignment="1">
      <alignment horizontal="right"/>
    </xf>
    <xf numFmtId="0" fontId="2" fillId="0" borderId="22" xfId="0" applyFont="1" applyBorder="1" applyAlignment="1">
      <alignment horizontal="right"/>
    </xf>
    <xf numFmtId="0" fontId="2" fillId="0" borderId="23" xfId="0" applyFont="1" applyBorder="1" applyAlignment="1">
      <alignment horizontal="right"/>
    </xf>
    <xf numFmtId="0" fontId="2" fillId="0" borderId="24" xfId="0" applyFont="1" applyBorder="1" applyAlignment="1">
      <alignment horizontal="right"/>
    </xf>
    <xf numFmtId="1" fontId="7" fillId="0" borderId="9" xfId="0" applyNumberFormat="1" applyFont="1" applyBorder="1" applyAlignment="1" applyProtection="1">
      <alignment horizontal="right" wrapText="1"/>
      <protection locked="0"/>
    </xf>
    <xf numFmtId="1" fontId="7" fillId="0" borderId="10" xfId="0" applyNumberFormat="1" applyFont="1" applyBorder="1" applyAlignment="1" applyProtection="1">
      <alignment horizontal="right" wrapText="1"/>
      <protection locked="0"/>
    </xf>
    <xf numFmtId="168" fontId="0" fillId="0" borderId="9" xfId="2" applyNumberFormat="1" applyFont="1" applyFill="1" applyBorder="1" applyAlignment="1" applyProtection="1">
      <alignment horizontal="right"/>
      <protection locked="0"/>
    </xf>
    <xf numFmtId="168" fontId="0" fillId="0" borderId="10" xfId="2" applyNumberFormat="1" applyFont="1" applyFill="1" applyBorder="1" applyAlignment="1" applyProtection="1">
      <alignment horizontal="right"/>
      <protection locked="0"/>
    </xf>
    <xf numFmtId="0" fontId="0" fillId="0" borderId="9" xfId="0" applyBorder="1" applyAlignment="1" applyProtection="1">
      <alignment horizontal="left" wrapText="1"/>
      <protection locked="0"/>
    </xf>
    <xf numFmtId="0" fontId="0" fillId="0" borderId="11" xfId="0" applyBorder="1" applyAlignment="1" applyProtection="1">
      <alignment horizontal="left" wrapText="1"/>
      <protection locked="0"/>
    </xf>
    <xf numFmtId="0" fontId="0" fillId="0" borderId="10" xfId="0" applyBorder="1" applyAlignment="1" applyProtection="1">
      <alignment horizontal="left" wrapText="1"/>
      <protection locked="0"/>
    </xf>
    <xf numFmtId="0" fontId="2" fillId="0" borderId="20" xfId="0" applyFont="1" applyBorder="1" applyAlignment="1">
      <alignment horizontal="center"/>
    </xf>
    <xf numFmtId="168" fontId="7" fillId="0" borderId="9" xfId="2" applyNumberFormat="1" applyFont="1" applyFill="1" applyBorder="1" applyAlignment="1" applyProtection="1">
      <alignment horizontal="right" wrapText="1"/>
      <protection locked="0"/>
    </xf>
    <xf numFmtId="168" fontId="7" fillId="0" borderId="10" xfId="2" applyNumberFormat="1" applyFont="1" applyFill="1" applyBorder="1" applyAlignment="1" applyProtection="1">
      <alignment horizontal="right" wrapText="1"/>
      <protection locked="0"/>
    </xf>
    <xf numFmtId="0" fontId="8" fillId="0" borderId="0" xfId="0" applyFont="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15">
    <dxf>
      <font>
        <b val="0"/>
        <i val="0"/>
      </font>
      <numFmt numFmtId="0" formatCode="General"/>
      <fill>
        <patternFill patternType="none">
          <bgColor auto="1"/>
        </patternFill>
      </fill>
      <border>
        <left/>
        <right/>
        <top/>
        <bottom/>
        <vertical/>
        <horizontal/>
      </border>
    </dxf>
    <dxf>
      <fill>
        <patternFill>
          <bgColor rgb="FFCCFFFF"/>
        </patternFill>
      </fill>
    </dxf>
    <dxf>
      <fill>
        <patternFill>
          <bgColor rgb="FFCCFFFF"/>
        </patternFill>
      </fill>
    </dxf>
    <dxf>
      <fill>
        <patternFill patternType="none">
          <bgColor auto="1"/>
        </patternFill>
      </fill>
    </dxf>
    <dxf>
      <fill>
        <patternFill>
          <bgColor rgb="FFCCFFFF"/>
        </patternFill>
      </fill>
    </dxf>
    <dxf>
      <fill>
        <patternFill patternType="none">
          <bgColor auto="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patternType="none">
          <bgColor auto="1"/>
        </patternFill>
      </fill>
    </dxf>
    <dxf>
      <fill>
        <patternFill>
          <bgColor rgb="FFCCFFFF"/>
        </patternFill>
      </fill>
    </dxf>
  </dxfs>
  <tableStyles count="0" defaultTableStyle="TableStyleMedium2" defaultPivotStyle="PivotStyleLight16"/>
  <colors>
    <mruColors>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600075</xdr:colOff>
      <xdr:row>5</xdr:row>
      <xdr:rowOff>70473</xdr:rowOff>
    </xdr:from>
    <xdr:to>
      <xdr:col>7</xdr:col>
      <xdr:colOff>237259</xdr:colOff>
      <xdr:row>19</xdr:row>
      <xdr:rowOff>169555</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67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20</xdr:row>
      <xdr:rowOff>76200</xdr:rowOff>
    </xdr:from>
    <xdr:to>
      <xdr:col>7</xdr:col>
      <xdr:colOff>495299</xdr:colOff>
      <xdr:row>21</xdr:row>
      <xdr:rowOff>123825</xdr:rowOff>
    </xdr:to>
    <xdr:sp macro="" textlink="" fLocksText="0">
      <xdr:nvSpPr>
        <xdr:cNvPr id="5" name="TextBox 4">
          <a:extLst>
            <a:ext uri="{FF2B5EF4-FFF2-40B4-BE49-F238E27FC236}">
              <a16:creationId xmlns:a16="http://schemas.microsoft.com/office/drawing/2014/main" id="{00000000-0008-0000-0200-000005000000}"/>
            </a:ext>
          </a:extLst>
        </xdr:cNvPr>
        <xdr:cNvSpPr txBox="1"/>
      </xdr:nvSpPr>
      <xdr:spPr>
        <a:xfrm>
          <a:off x="400050" y="3314700"/>
          <a:ext cx="37528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Right-click</a:t>
          </a:r>
          <a:r>
            <a:rPr lang="en-US" sz="1100" b="1" baseline="0">
              <a:solidFill>
                <a:schemeClr val="bg1"/>
              </a:solidFill>
            </a:rPr>
            <a:t> on picture above to change picture to photos of the project.</a:t>
          </a:r>
        </a:p>
        <a:p>
          <a:pPr algn="ctr"/>
          <a:endParaRPr lang="en-US" sz="1100" b="1">
            <a:solidFill>
              <a:schemeClr val="bg1"/>
            </a:solidFill>
          </a:endParaRPr>
        </a:p>
      </xdr:txBody>
    </xdr:sp>
    <xdr:clientData fLocksWithSheet="0"/>
  </xdr:twoCellAnchor>
  <xdr:twoCellAnchor>
    <xdr:from>
      <xdr:col>9</xdr:col>
      <xdr:colOff>600075</xdr:colOff>
      <xdr:row>5</xdr:row>
      <xdr:rowOff>70473</xdr:rowOff>
    </xdr:from>
    <xdr:to>
      <xdr:col>16</xdr:col>
      <xdr:colOff>237259</xdr:colOff>
      <xdr:row>19</xdr:row>
      <xdr:rowOff>169555</xdr:rowOff>
    </xdr:to>
    <xdr:pic>
      <xdr:nvPicPr>
        <xdr:cNvPr id="17" name="Picture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20</xdr:row>
      <xdr:rowOff>76200</xdr:rowOff>
    </xdr:from>
    <xdr:to>
      <xdr:col>16</xdr:col>
      <xdr:colOff>495299</xdr:colOff>
      <xdr:row>21</xdr:row>
      <xdr:rowOff>123825</xdr:rowOff>
    </xdr:to>
    <xdr:sp macro="" textlink="" fLocksText="0">
      <xdr:nvSpPr>
        <xdr:cNvPr id="18" name="TextBox 17">
          <a:extLst>
            <a:ext uri="{FF2B5EF4-FFF2-40B4-BE49-F238E27FC236}">
              <a16:creationId xmlns:a16="http://schemas.microsoft.com/office/drawing/2014/main" id="{00000000-0008-0000-0200-000012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Triple-click on this text to change the caption.</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26</xdr:row>
      <xdr:rowOff>70473</xdr:rowOff>
    </xdr:from>
    <xdr:to>
      <xdr:col>7</xdr:col>
      <xdr:colOff>237259</xdr:colOff>
      <xdr:row>40</xdr:row>
      <xdr:rowOff>169555</xdr:rowOff>
    </xdr:to>
    <xdr:pic>
      <xdr:nvPicPr>
        <xdr:cNvPr id="19" name="Picture 18">
          <a:extLst>
            <a:ext uri="{FF2B5EF4-FFF2-40B4-BE49-F238E27FC236}">
              <a16:creationId xmlns:a16="http://schemas.microsoft.com/office/drawing/2014/main" id="{00000000-0008-0000-0200-00001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00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41</xdr:row>
      <xdr:rowOff>76200</xdr:rowOff>
    </xdr:from>
    <xdr:to>
      <xdr:col>7</xdr:col>
      <xdr:colOff>495299</xdr:colOff>
      <xdr:row>42</xdr:row>
      <xdr:rowOff>123825</xdr:rowOff>
    </xdr:to>
    <xdr:sp macro="" textlink="" fLocksText="0">
      <xdr:nvSpPr>
        <xdr:cNvPr id="20" name="TextBox 19">
          <a:extLst>
            <a:ext uri="{FF2B5EF4-FFF2-40B4-BE49-F238E27FC236}">
              <a16:creationId xmlns:a16="http://schemas.microsoft.com/office/drawing/2014/main" id="{00000000-0008-0000-0200-000014000000}"/>
            </a:ext>
          </a:extLst>
        </xdr:cNvPr>
        <xdr:cNvSpPr txBox="1"/>
      </xdr:nvSpPr>
      <xdr:spPr>
        <a:xfrm>
          <a:off x="4000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endParaRPr lang="en-US" sz="1100" b="1">
            <a:solidFill>
              <a:schemeClr val="bg1"/>
            </a:solidFill>
          </a:endParaRPr>
        </a:p>
      </xdr:txBody>
    </xdr:sp>
    <xdr:clientData fLocksWithSheet="0"/>
  </xdr:twoCellAnchor>
  <xdr:twoCellAnchor>
    <xdr:from>
      <xdr:col>9</xdr:col>
      <xdr:colOff>600075</xdr:colOff>
      <xdr:row>26</xdr:row>
      <xdr:rowOff>70473</xdr:rowOff>
    </xdr:from>
    <xdr:to>
      <xdr:col>16</xdr:col>
      <xdr:colOff>237259</xdr:colOff>
      <xdr:row>40</xdr:row>
      <xdr:rowOff>169555</xdr:rowOff>
    </xdr:to>
    <xdr:pic>
      <xdr:nvPicPr>
        <xdr:cNvPr id="21" name="Picture 20">
          <a:extLst>
            <a:ext uri="{FF2B5EF4-FFF2-40B4-BE49-F238E27FC236}">
              <a16:creationId xmlns:a16="http://schemas.microsoft.com/office/drawing/2014/main" id="{00000000-0008-0000-0200-00001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86475" y="1022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41</xdr:row>
      <xdr:rowOff>76200</xdr:rowOff>
    </xdr:from>
    <xdr:to>
      <xdr:col>16</xdr:col>
      <xdr:colOff>495299</xdr:colOff>
      <xdr:row>42</xdr:row>
      <xdr:rowOff>123825</xdr:rowOff>
    </xdr:to>
    <xdr:sp macro="" textlink="" fLocksText="0">
      <xdr:nvSpPr>
        <xdr:cNvPr id="22" name="TextBox 21">
          <a:extLst>
            <a:ext uri="{FF2B5EF4-FFF2-40B4-BE49-F238E27FC236}">
              <a16:creationId xmlns:a16="http://schemas.microsoft.com/office/drawing/2014/main" id="{00000000-0008-0000-0200-000016000000}"/>
            </a:ext>
          </a:extLst>
        </xdr:cNvPr>
        <xdr:cNvSpPr txBox="1"/>
      </xdr:nvSpPr>
      <xdr:spPr>
        <a:xfrm>
          <a:off x="5886450" y="3886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baseline="0">
              <a:solidFill>
                <a:schemeClr val="bg1"/>
              </a:solidFill>
            </a:rPr>
            <a:t>Picture caption here.</a:t>
          </a:r>
        </a:p>
        <a:p>
          <a:pPr algn="ctr"/>
          <a:endParaRPr lang="en-US" sz="1100" b="1">
            <a:solidFill>
              <a:schemeClr val="bg1"/>
            </a:solidFill>
          </a:endParaRPr>
        </a:p>
      </xdr:txBody>
    </xdr:sp>
    <xdr:clientData fLocksWithSheet="0"/>
  </xdr:twoCellAnchor>
  <xdr:twoCellAnchor>
    <xdr:from>
      <xdr:col>0</xdr:col>
      <xdr:colOff>600075</xdr:colOff>
      <xdr:row>47</xdr:row>
      <xdr:rowOff>70473</xdr:rowOff>
    </xdr:from>
    <xdr:to>
      <xdr:col>7</xdr:col>
      <xdr:colOff>237259</xdr:colOff>
      <xdr:row>61</xdr:row>
      <xdr:rowOff>169555</xdr:rowOff>
    </xdr:to>
    <xdr:pic>
      <xdr:nvPicPr>
        <xdr:cNvPr id="23" name="Picture 22">
          <a:extLst>
            <a:ext uri="{FF2B5EF4-FFF2-40B4-BE49-F238E27FC236}">
              <a16:creationId xmlns:a16="http://schemas.microsoft.com/office/drawing/2014/main" id="{00000000-0008-0000-0200-00001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62</xdr:row>
      <xdr:rowOff>76200</xdr:rowOff>
    </xdr:from>
    <xdr:to>
      <xdr:col>7</xdr:col>
      <xdr:colOff>495299</xdr:colOff>
      <xdr:row>63</xdr:row>
      <xdr:rowOff>123825</xdr:rowOff>
    </xdr:to>
    <xdr:sp macro="" textlink="" fLocksText="0">
      <xdr:nvSpPr>
        <xdr:cNvPr id="24" name="TextBox 23">
          <a:extLst>
            <a:ext uri="{FF2B5EF4-FFF2-40B4-BE49-F238E27FC236}">
              <a16:creationId xmlns:a16="http://schemas.microsoft.com/office/drawing/2014/main" id="{00000000-0008-0000-0200-000018000000}"/>
            </a:ext>
          </a:extLst>
        </xdr:cNvPr>
        <xdr:cNvSpPr txBox="1"/>
      </xdr:nvSpPr>
      <xdr:spPr>
        <a:xfrm>
          <a:off x="4000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47</xdr:row>
      <xdr:rowOff>70473</xdr:rowOff>
    </xdr:from>
    <xdr:to>
      <xdr:col>16</xdr:col>
      <xdr:colOff>237259</xdr:colOff>
      <xdr:row>61</xdr:row>
      <xdr:rowOff>169555</xdr:rowOff>
    </xdr:to>
    <xdr:pic>
      <xdr:nvPicPr>
        <xdr:cNvPr id="25" name="Picture 24">
          <a:extLst>
            <a:ext uri="{FF2B5EF4-FFF2-40B4-BE49-F238E27FC236}">
              <a16:creationId xmlns:a16="http://schemas.microsoft.com/office/drawing/2014/main" id="{00000000-0008-0000-0200-00001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5213973"/>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62</xdr:row>
      <xdr:rowOff>76200</xdr:rowOff>
    </xdr:from>
    <xdr:to>
      <xdr:col>16</xdr:col>
      <xdr:colOff>495299</xdr:colOff>
      <xdr:row>63</xdr:row>
      <xdr:rowOff>123825</xdr:rowOff>
    </xdr:to>
    <xdr:sp macro="" textlink="" fLocksText="0">
      <xdr:nvSpPr>
        <xdr:cNvPr id="26" name="TextBox 25">
          <a:extLst>
            <a:ext uri="{FF2B5EF4-FFF2-40B4-BE49-F238E27FC236}">
              <a16:creationId xmlns:a16="http://schemas.microsoft.com/office/drawing/2014/main" id="{00000000-0008-0000-0200-00001A000000}"/>
            </a:ext>
          </a:extLst>
        </xdr:cNvPr>
        <xdr:cNvSpPr txBox="1"/>
      </xdr:nvSpPr>
      <xdr:spPr>
        <a:xfrm>
          <a:off x="5886450" y="8077200"/>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0</xdr:col>
      <xdr:colOff>600075</xdr:colOff>
      <xdr:row>68</xdr:row>
      <xdr:rowOff>70473</xdr:rowOff>
    </xdr:from>
    <xdr:to>
      <xdr:col>7</xdr:col>
      <xdr:colOff>237259</xdr:colOff>
      <xdr:row>82</xdr:row>
      <xdr:rowOff>169555</xdr:rowOff>
    </xdr:to>
    <xdr:pic>
      <xdr:nvPicPr>
        <xdr:cNvPr id="27" name="Picture 26">
          <a:extLst>
            <a:ext uri="{FF2B5EF4-FFF2-40B4-BE49-F238E27FC236}">
              <a16:creationId xmlns:a16="http://schemas.microsoft.com/office/drawing/2014/main" id="{00000000-0008-0000-0200-00001B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00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0</xdr:col>
      <xdr:colOff>400050</xdr:colOff>
      <xdr:row>83</xdr:row>
      <xdr:rowOff>76200</xdr:rowOff>
    </xdr:from>
    <xdr:to>
      <xdr:col>7</xdr:col>
      <xdr:colOff>495299</xdr:colOff>
      <xdr:row>84</xdr:row>
      <xdr:rowOff>123825</xdr:rowOff>
    </xdr:to>
    <xdr:sp macro="" textlink="" fLocksText="0">
      <xdr:nvSpPr>
        <xdr:cNvPr id="28" name="TextBox 27">
          <a:extLst>
            <a:ext uri="{FF2B5EF4-FFF2-40B4-BE49-F238E27FC236}">
              <a16:creationId xmlns:a16="http://schemas.microsoft.com/office/drawing/2014/main" id="{00000000-0008-0000-0200-00001C000000}"/>
            </a:ext>
          </a:extLst>
        </xdr:cNvPr>
        <xdr:cNvSpPr txBox="1"/>
      </xdr:nvSpPr>
      <xdr:spPr>
        <a:xfrm>
          <a:off x="4000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Picture caption here.</a:t>
          </a:r>
          <a:endParaRPr lang="en-US" sz="1100" b="1" baseline="0">
            <a:solidFill>
              <a:schemeClr val="bg1"/>
            </a:solidFill>
          </a:endParaRPr>
        </a:p>
        <a:p>
          <a:pPr algn="ctr"/>
          <a:endParaRPr lang="en-US" sz="1100" b="1">
            <a:solidFill>
              <a:schemeClr val="bg1"/>
            </a:solidFill>
          </a:endParaRPr>
        </a:p>
      </xdr:txBody>
    </xdr:sp>
    <xdr:clientData fLocksWithSheet="0"/>
  </xdr:twoCellAnchor>
  <xdr:twoCellAnchor>
    <xdr:from>
      <xdr:col>9</xdr:col>
      <xdr:colOff>600075</xdr:colOff>
      <xdr:row>68</xdr:row>
      <xdr:rowOff>70473</xdr:rowOff>
    </xdr:from>
    <xdr:to>
      <xdr:col>16</xdr:col>
      <xdr:colOff>237259</xdr:colOff>
      <xdr:row>82</xdr:row>
      <xdr:rowOff>169555</xdr:rowOff>
    </xdr:to>
    <xdr:pic>
      <xdr:nvPicPr>
        <xdr:cNvPr id="29" name="Picture 28">
          <a:extLst>
            <a:ext uri="{FF2B5EF4-FFF2-40B4-BE49-F238E27FC236}">
              <a16:creationId xmlns:a16="http://schemas.microsoft.com/office/drawing/2014/main" id="{00000000-0008-0000-0200-00001D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86475" y="9414498"/>
          <a:ext cx="3904384" cy="2766082"/>
        </a:xfrm>
        <a:prstGeom prst="rect">
          <a:avLst/>
        </a:prstGeom>
        <a:solidFill>
          <a:srgbClr val="000000">
            <a:shade val="95000"/>
          </a:srgbClr>
        </a:solidFill>
        <a:ln w="444500" cap="sq">
          <a:solidFill>
            <a:srgbClr val="000000"/>
          </a:solidFill>
          <a:miter lim="800000"/>
        </a:ln>
        <a:effectLst>
          <a:outerShdw blurRad="254000" dist="190500" dir="2700000" sy="90000" algn="bl" rotWithShape="0">
            <a:srgbClr val="000000">
              <a:alpha val="40000"/>
            </a:srgbClr>
          </a:outerShdw>
        </a:effectLst>
      </xdr:spPr>
    </xdr:pic>
    <xdr:clientData fLocksWithSheet="0"/>
  </xdr:twoCellAnchor>
  <xdr:twoCellAnchor>
    <xdr:from>
      <xdr:col>9</xdr:col>
      <xdr:colOff>400050</xdr:colOff>
      <xdr:row>83</xdr:row>
      <xdr:rowOff>76200</xdr:rowOff>
    </xdr:from>
    <xdr:to>
      <xdr:col>16</xdr:col>
      <xdr:colOff>495299</xdr:colOff>
      <xdr:row>84</xdr:row>
      <xdr:rowOff>123825</xdr:rowOff>
    </xdr:to>
    <xdr:sp macro="" textlink="" fLocksText="0">
      <xdr:nvSpPr>
        <xdr:cNvPr id="30" name="TextBox 29">
          <a:extLst>
            <a:ext uri="{FF2B5EF4-FFF2-40B4-BE49-F238E27FC236}">
              <a16:creationId xmlns:a16="http://schemas.microsoft.com/office/drawing/2014/main" id="{00000000-0008-0000-0200-00001E000000}"/>
            </a:ext>
          </a:extLst>
        </xdr:cNvPr>
        <xdr:cNvSpPr txBox="1"/>
      </xdr:nvSpPr>
      <xdr:spPr>
        <a:xfrm>
          <a:off x="5886450" y="12277725"/>
          <a:ext cx="4362449" cy="238125"/>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bg1"/>
              </a:solidFill>
            </a:rPr>
            <a:t>image credit: www.bownegroup.com</a:t>
          </a:r>
          <a:endParaRPr lang="en-US" sz="1100" b="1" baseline="0">
            <a:solidFill>
              <a:schemeClr val="bg1"/>
            </a:solidFill>
          </a:endParaRPr>
        </a:p>
        <a:p>
          <a:pPr algn="ctr"/>
          <a:endParaRPr lang="en-US" sz="1100" b="1">
            <a:solidFill>
              <a:schemeClr val="bg1"/>
            </a:solidFill>
          </a:endParaRP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mauricep\AppData\Local\Microsoft\Windows\Temporary%20Internet%20Files\Content.Outlook\RH3DCFLT\C-100%20Tests\C-100(2014)%20Test%20Wenatchee%20Valle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ofm.wa.gov/budget/capitalforms/finalprojectcloseou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A. Acquisition"/>
      <sheetName val="B. Consultant Services"/>
      <sheetName val="C. Construction Contracts"/>
      <sheetName val="D. Equipment"/>
      <sheetName val="E. Artwork"/>
      <sheetName val="F. Project Management"/>
      <sheetName val="G. Other Costs"/>
      <sheetName val="Data Tables"/>
    </sheetNames>
    <sheetDataSet>
      <sheetData sheetId="0" refreshError="1"/>
      <sheetData sheetId="1">
        <row r="12">
          <cell r="C12">
            <v>0</v>
          </cell>
          <cell r="F12">
            <v>0</v>
          </cell>
        </row>
      </sheetData>
      <sheetData sheetId="2">
        <row r="52">
          <cell r="C52">
            <v>1191557.1799999997</v>
          </cell>
          <cell r="F52">
            <v>1246177</v>
          </cell>
        </row>
      </sheetData>
      <sheetData sheetId="3">
        <row r="76">
          <cell r="C76">
            <v>8544738.4000000004</v>
          </cell>
          <cell r="F76">
            <v>9030116</v>
          </cell>
        </row>
      </sheetData>
      <sheetData sheetId="4">
        <row r="20">
          <cell r="C20">
            <v>460700</v>
          </cell>
          <cell r="F20">
            <v>487698</v>
          </cell>
        </row>
      </sheetData>
      <sheetData sheetId="5">
        <row r="8">
          <cell r="C8">
            <v>0</v>
          </cell>
          <cell r="F8">
            <v>0</v>
          </cell>
        </row>
      </sheetData>
      <sheetData sheetId="6">
        <row r="8">
          <cell r="C8">
            <v>395563.75874000008</v>
          </cell>
          <cell r="F8">
            <v>418744</v>
          </cell>
        </row>
      </sheetData>
      <sheetData sheetId="7">
        <row r="10">
          <cell r="C10">
            <v>125000</v>
          </cell>
          <cell r="F10">
            <v>131150</v>
          </cell>
        </row>
      </sheetData>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row r="12">
          <cell r="D12" t="str">
            <v>Design/Bid/Build</v>
          </cell>
        </row>
        <row r="13">
          <cell r="D13" t="str">
            <v>GC/CM</v>
          </cell>
        </row>
        <row r="14">
          <cell r="D14" t="str">
            <v>Design/Build</v>
          </cell>
        </row>
        <row r="15">
          <cell r="D15" t="str">
            <v>Other</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ofm.wa.gov/budget/contacts/default.as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ristopher.butler@bellevuecollege.edu"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50"/>
  <sheetViews>
    <sheetView showGridLines="0" workbookViewId="0">
      <selection activeCell="B24" sqref="B24:K27"/>
    </sheetView>
  </sheetViews>
  <sheetFormatPr defaultRowHeight="15" x14ac:dyDescent="0.25"/>
  <cols>
    <col min="1" max="1" width="1.5703125" customWidth="1"/>
    <col min="2" max="2" width="2.85546875" customWidth="1"/>
    <col min="3" max="3" width="15.5703125" customWidth="1"/>
    <col min="12" max="12" width="1.5703125" customWidth="1"/>
  </cols>
  <sheetData>
    <row r="1" spans="1:12" ht="21.75" thickTop="1" x14ac:dyDescent="0.35">
      <c r="A1" s="54"/>
      <c r="B1" s="139" t="s">
        <v>178</v>
      </c>
      <c r="C1" s="139"/>
      <c r="D1" s="139"/>
      <c r="E1" s="139"/>
      <c r="F1" s="139"/>
      <c r="G1" s="139"/>
      <c r="H1" s="139"/>
      <c r="I1" s="139"/>
      <c r="J1" s="139"/>
      <c r="K1" s="139"/>
      <c r="L1" s="55"/>
    </row>
    <row r="2" spans="1:12" ht="21.75" thickBot="1" x14ac:dyDescent="0.4">
      <c r="A2" s="91"/>
      <c r="B2" s="140" t="s">
        <v>179</v>
      </c>
      <c r="C2" s="140"/>
      <c r="D2" s="140"/>
      <c r="E2" s="140"/>
      <c r="F2" s="140"/>
      <c r="G2" s="140"/>
      <c r="H2" s="140"/>
      <c r="I2" s="140"/>
      <c r="J2" s="140"/>
      <c r="K2" s="140"/>
      <c r="L2" s="93"/>
    </row>
    <row r="3" spans="1:12" ht="15.75" thickTop="1" x14ac:dyDescent="0.25"/>
    <row r="4" spans="1:12" ht="15.75" x14ac:dyDescent="0.25">
      <c r="B4" s="123" t="s">
        <v>183</v>
      </c>
      <c r="C4" s="13"/>
      <c r="D4" s="13"/>
      <c r="E4" s="13"/>
      <c r="F4" s="13"/>
      <c r="G4" s="13"/>
      <c r="H4" s="13"/>
      <c r="I4" s="13"/>
      <c r="J4" s="13"/>
      <c r="K4" s="14"/>
    </row>
    <row r="5" spans="1:12" ht="15.75" customHeight="1" x14ac:dyDescent="0.25">
      <c r="B5" s="141" t="s">
        <v>182</v>
      </c>
      <c r="C5" s="137"/>
      <c r="D5" s="137"/>
      <c r="E5" s="137"/>
      <c r="F5" s="137"/>
      <c r="G5" s="137"/>
      <c r="H5" s="137"/>
      <c r="I5" s="137"/>
      <c r="J5" s="137"/>
      <c r="K5" s="138"/>
    </row>
    <row r="6" spans="1:12" x14ac:dyDescent="0.25">
      <c r="B6" s="141"/>
      <c r="C6" s="137"/>
      <c r="D6" s="137"/>
      <c r="E6" s="137"/>
      <c r="F6" s="137"/>
      <c r="G6" s="137"/>
      <c r="H6" s="137"/>
      <c r="I6" s="137"/>
      <c r="J6" s="137"/>
      <c r="K6" s="138"/>
    </row>
    <row r="7" spans="1:12" x14ac:dyDescent="0.25">
      <c r="B7" s="141"/>
      <c r="C7" s="137"/>
      <c r="D7" s="137"/>
      <c r="E7" s="137"/>
      <c r="F7" s="137"/>
      <c r="G7" s="137"/>
      <c r="H7" s="137"/>
      <c r="I7" s="137"/>
      <c r="J7" s="137"/>
      <c r="K7" s="138"/>
    </row>
    <row r="8" spans="1:12" x14ac:dyDescent="0.25">
      <c r="B8" s="141"/>
      <c r="C8" s="137"/>
      <c r="D8" s="137"/>
      <c r="E8" s="137"/>
      <c r="F8" s="137"/>
      <c r="G8" s="137"/>
      <c r="H8" s="137"/>
      <c r="I8" s="137"/>
      <c r="J8" s="137"/>
      <c r="K8" s="138"/>
    </row>
    <row r="9" spans="1:12" x14ac:dyDescent="0.25">
      <c r="B9" s="141"/>
      <c r="C9" s="137"/>
      <c r="D9" s="137"/>
      <c r="E9" s="137"/>
      <c r="F9" s="137"/>
      <c r="G9" s="137"/>
      <c r="H9" s="137"/>
      <c r="I9" s="137"/>
      <c r="J9" s="137"/>
      <c r="K9" s="138"/>
    </row>
    <row r="10" spans="1:12" ht="9" customHeight="1" x14ac:dyDescent="0.25">
      <c r="B10" s="141"/>
      <c r="C10" s="137"/>
      <c r="D10" s="137"/>
      <c r="E10" s="137"/>
      <c r="F10" s="137"/>
      <c r="G10" s="137"/>
      <c r="H10" s="137"/>
      <c r="I10" s="137"/>
      <c r="J10" s="137"/>
      <c r="K10" s="138"/>
    </row>
    <row r="11" spans="1:12" x14ac:dyDescent="0.25">
      <c r="B11" s="141" t="s">
        <v>181</v>
      </c>
      <c r="C11" s="137"/>
      <c r="D11" s="137"/>
      <c r="E11" s="137"/>
      <c r="F11" s="137"/>
      <c r="G11" s="137"/>
      <c r="H11" s="137"/>
      <c r="I11" s="137"/>
      <c r="J11" s="137"/>
      <c r="K11" s="138"/>
    </row>
    <row r="12" spans="1:12" x14ac:dyDescent="0.25">
      <c r="B12" s="141"/>
      <c r="C12" s="137"/>
      <c r="D12" s="137"/>
      <c r="E12" s="137"/>
      <c r="F12" s="137"/>
      <c r="G12" s="137"/>
      <c r="H12" s="137"/>
      <c r="I12" s="137"/>
      <c r="J12" s="137"/>
      <c r="K12" s="138"/>
    </row>
    <row r="13" spans="1:12" x14ac:dyDescent="0.25">
      <c r="B13" s="141"/>
      <c r="C13" s="137"/>
      <c r="D13" s="137"/>
      <c r="E13" s="137"/>
      <c r="F13" s="137"/>
      <c r="G13" s="137"/>
      <c r="H13" s="137"/>
      <c r="I13" s="137"/>
      <c r="J13" s="137"/>
      <c r="K13" s="138"/>
    </row>
    <row r="14" spans="1:12" x14ac:dyDescent="0.25">
      <c r="B14" s="141"/>
      <c r="C14" s="137"/>
      <c r="D14" s="137"/>
      <c r="E14" s="137"/>
      <c r="F14" s="137"/>
      <c r="G14" s="137"/>
      <c r="H14" s="137"/>
      <c r="I14" s="137"/>
      <c r="J14" s="137"/>
      <c r="K14" s="138"/>
    </row>
    <row r="15" spans="1:12" x14ac:dyDescent="0.25">
      <c r="B15" s="141"/>
      <c r="C15" s="137"/>
      <c r="D15" s="137"/>
      <c r="E15" s="137"/>
      <c r="F15" s="137"/>
      <c r="G15" s="137"/>
      <c r="H15" s="137"/>
      <c r="I15" s="137"/>
      <c r="J15" s="137"/>
      <c r="K15" s="138"/>
    </row>
    <row r="16" spans="1:12" x14ac:dyDescent="0.25">
      <c r="B16" s="141"/>
      <c r="C16" s="137"/>
      <c r="D16" s="137"/>
      <c r="E16" s="137"/>
      <c r="F16" s="137"/>
      <c r="G16" s="137"/>
      <c r="H16" s="137"/>
      <c r="I16" s="137"/>
      <c r="J16" s="137"/>
      <c r="K16" s="138"/>
    </row>
    <row r="17" spans="2:11" ht="9" customHeight="1" x14ac:dyDescent="0.25">
      <c r="B17" s="15"/>
      <c r="K17" s="16"/>
    </row>
    <row r="18" spans="2:11" ht="15" customHeight="1" x14ac:dyDescent="0.25">
      <c r="B18" s="141" t="s">
        <v>184</v>
      </c>
      <c r="C18" s="137"/>
      <c r="D18" s="137"/>
      <c r="E18" s="137"/>
      <c r="F18" s="137"/>
      <c r="G18" s="137"/>
      <c r="H18" s="137"/>
      <c r="I18" s="137"/>
      <c r="J18" s="137"/>
      <c r="K18" s="138"/>
    </row>
    <row r="19" spans="2:11" x14ac:dyDescent="0.25">
      <c r="B19" s="141"/>
      <c r="C19" s="137"/>
      <c r="D19" s="137"/>
      <c r="E19" s="137"/>
      <c r="F19" s="137"/>
      <c r="G19" s="137"/>
      <c r="H19" s="137"/>
      <c r="I19" s="137"/>
      <c r="J19" s="137"/>
      <c r="K19" s="138"/>
    </row>
    <row r="20" spans="2:11" x14ac:dyDescent="0.25">
      <c r="B20" s="141"/>
      <c r="C20" s="137"/>
      <c r="D20" s="137"/>
      <c r="E20" s="137"/>
      <c r="F20" s="137"/>
      <c r="G20" s="137"/>
      <c r="H20" s="137"/>
      <c r="I20" s="137"/>
      <c r="J20" s="137"/>
      <c r="K20" s="138"/>
    </row>
    <row r="21" spans="2:11" ht="9" customHeight="1" x14ac:dyDescent="0.25">
      <c r="B21" s="142"/>
      <c r="C21" s="143"/>
      <c r="D21" s="143"/>
      <c r="E21" s="143"/>
      <c r="F21" s="143"/>
      <c r="G21" s="143"/>
      <c r="H21" s="143"/>
      <c r="I21" s="143"/>
      <c r="J21" s="143"/>
      <c r="K21" s="144"/>
    </row>
    <row r="23" spans="2:11" ht="15.75" x14ac:dyDescent="0.25">
      <c r="B23" s="123" t="s">
        <v>180</v>
      </c>
      <c r="C23" s="13"/>
      <c r="D23" s="13"/>
      <c r="E23" s="13"/>
      <c r="F23" s="13"/>
      <c r="G23" s="13"/>
      <c r="H23" s="13"/>
      <c r="I23" s="13"/>
      <c r="J23" s="13"/>
      <c r="K23" s="14"/>
    </row>
    <row r="24" spans="2:11" x14ac:dyDescent="0.25">
      <c r="B24" s="141" t="s">
        <v>196</v>
      </c>
      <c r="C24" s="137"/>
      <c r="D24" s="137"/>
      <c r="E24" s="137"/>
      <c r="F24" s="137"/>
      <c r="G24" s="137"/>
      <c r="H24" s="137"/>
      <c r="I24" s="137"/>
      <c r="J24" s="137"/>
      <c r="K24" s="138"/>
    </row>
    <row r="25" spans="2:11" x14ac:dyDescent="0.25">
      <c r="B25" s="141"/>
      <c r="C25" s="137"/>
      <c r="D25" s="137"/>
      <c r="E25" s="137"/>
      <c r="F25" s="137"/>
      <c r="G25" s="137"/>
      <c r="H25" s="137"/>
      <c r="I25" s="137"/>
      <c r="J25" s="137"/>
      <c r="K25" s="138"/>
    </row>
    <row r="26" spans="2:11" x14ac:dyDescent="0.25">
      <c r="B26" s="141"/>
      <c r="C26" s="137"/>
      <c r="D26" s="137"/>
      <c r="E26" s="137"/>
      <c r="F26" s="137"/>
      <c r="G26" s="137"/>
      <c r="H26" s="137"/>
      <c r="I26" s="137"/>
      <c r="J26" s="137"/>
      <c r="K26" s="138"/>
    </row>
    <row r="27" spans="2:11" x14ac:dyDescent="0.25">
      <c r="B27" s="141"/>
      <c r="C27" s="137"/>
      <c r="D27" s="137"/>
      <c r="E27" s="137"/>
      <c r="F27" s="137"/>
      <c r="G27" s="137"/>
      <c r="H27" s="137"/>
      <c r="I27" s="137"/>
      <c r="J27" s="137"/>
      <c r="K27" s="138"/>
    </row>
    <row r="28" spans="2:11" ht="9" customHeight="1" x14ac:dyDescent="0.25">
      <c r="B28" s="15"/>
      <c r="K28" s="16"/>
    </row>
    <row r="29" spans="2:11" x14ac:dyDescent="0.25">
      <c r="B29" s="145" t="s">
        <v>185</v>
      </c>
      <c r="C29" s="146"/>
      <c r="D29" s="146"/>
      <c r="E29" s="146"/>
      <c r="F29" s="146"/>
      <c r="G29" s="146"/>
      <c r="H29" s="146"/>
      <c r="I29" s="146"/>
      <c r="J29" s="146"/>
      <c r="K29" s="147"/>
    </row>
    <row r="30" spans="2:11" ht="9.75" customHeight="1" x14ac:dyDescent="0.25">
      <c r="B30" s="18"/>
      <c r="C30" s="19"/>
      <c r="D30" s="19"/>
      <c r="E30" s="19"/>
      <c r="F30" s="19"/>
      <c r="G30" s="19"/>
      <c r="H30" s="19"/>
      <c r="I30" s="19"/>
      <c r="J30" s="19"/>
      <c r="K30" s="20"/>
    </row>
    <row r="31" spans="2:11" ht="9" customHeight="1" x14ac:dyDescent="0.25"/>
    <row r="32" spans="2:11" ht="15.75" x14ac:dyDescent="0.25">
      <c r="B32" s="123" t="s">
        <v>186</v>
      </c>
      <c r="C32" s="13"/>
      <c r="D32" s="13"/>
      <c r="E32" s="13"/>
      <c r="F32" s="13"/>
      <c r="G32" s="13"/>
      <c r="H32" s="13"/>
      <c r="I32" s="13"/>
      <c r="J32" s="13"/>
      <c r="K32" s="14"/>
    </row>
    <row r="33" spans="2:11" x14ac:dyDescent="0.25">
      <c r="B33" s="15" t="s">
        <v>189</v>
      </c>
      <c r="C33" t="s">
        <v>187</v>
      </c>
      <c r="K33" s="16"/>
    </row>
    <row r="34" spans="2:11" ht="15" customHeight="1" x14ac:dyDescent="0.25">
      <c r="B34" s="15" t="s">
        <v>190</v>
      </c>
      <c r="C34" s="137" t="s">
        <v>188</v>
      </c>
      <c r="D34" s="137"/>
      <c r="E34" s="137"/>
      <c r="F34" s="137"/>
      <c r="G34" s="137"/>
      <c r="H34" s="137"/>
      <c r="I34" s="137"/>
      <c r="J34" s="137"/>
      <c r="K34" s="138"/>
    </row>
    <row r="35" spans="2:11" x14ac:dyDescent="0.25">
      <c r="B35" s="128"/>
      <c r="C35" s="137"/>
      <c r="D35" s="137"/>
      <c r="E35" s="137"/>
      <c r="F35" s="137"/>
      <c r="G35" s="137"/>
      <c r="H35" s="137"/>
      <c r="I35" s="137"/>
      <c r="J35" s="137"/>
      <c r="K35" s="138"/>
    </row>
    <row r="36" spans="2:11" x14ac:dyDescent="0.25">
      <c r="B36" s="128"/>
      <c r="C36" s="137"/>
      <c r="D36" s="137"/>
      <c r="E36" s="137"/>
      <c r="F36" s="137"/>
      <c r="G36" s="137"/>
      <c r="H36" s="137"/>
      <c r="I36" s="137"/>
      <c r="J36" s="137"/>
      <c r="K36" s="138"/>
    </row>
    <row r="37" spans="2:11" ht="15" customHeight="1" x14ac:dyDescent="0.25">
      <c r="B37" s="15" t="s">
        <v>191</v>
      </c>
      <c r="C37" s="137" t="s">
        <v>200</v>
      </c>
      <c r="D37" s="137"/>
      <c r="E37" s="137"/>
      <c r="F37" s="137"/>
      <c r="G37" s="137"/>
      <c r="H37" s="137"/>
      <c r="I37" s="137"/>
      <c r="J37" s="137"/>
      <c r="K37" s="138"/>
    </row>
    <row r="38" spans="2:11" x14ac:dyDescent="0.25">
      <c r="B38" s="15"/>
      <c r="C38" s="137"/>
      <c r="D38" s="137"/>
      <c r="E38" s="137"/>
      <c r="F38" s="137"/>
      <c r="G38" s="137"/>
      <c r="H38" s="137"/>
      <c r="I38" s="137"/>
      <c r="J38" s="137"/>
      <c r="K38" s="138"/>
    </row>
    <row r="39" spans="2:11" x14ac:dyDescent="0.25">
      <c r="B39" s="15"/>
      <c r="C39" s="137"/>
      <c r="D39" s="137"/>
      <c r="E39" s="137"/>
      <c r="F39" s="137"/>
      <c r="G39" s="137"/>
      <c r="H39" s="137"/>
      <c r="I39" s="137"/>
      <c r="J39" s="137"/>
      <c r="K39" s="138"/>
    </row>
    <row r="40" spans="2:11" ht="15" customHeight="1" x14ac:dyDescent="0.25">
      <c r="B40" s="15" t="s">
        <v>201</v>
      </c>
      <c r="C40" s="137" t="s">
        <v>202</v>
      </c>
      <c r="D40" s="137"/>
      <c r="E40" s="137"/>
      <c r="F40" s="137"/>
      <c r="G40" s="137"/>
      <c r="H40" s="137"/>
      <c r="I40" s="137"/>
      <c r="J40" s="137"/>
      <c r="K40" s="138"/>
    </row>
    <row r="41" spans="2:11" x14ac:dyDescent="0.25">
      <c r="B41" s="15"/>
      <c r="C41" s="137"/>
      <c r="D41" s="137"/>
      <c r="E41" s="137"/>
      <c r="F41" s="137"/>
      <c r="G41" s="137"/>
      <c r="H41" s="137"/>
      <c r="I41" s="137"/>
      <c r="J41" s="137"/>
      <c r="K41" s="138"/>
    </row>
    <row r="42" spans="2:11" x14ac:dyDescent="0.25">
      <c r="B42" s="15"/>
      <c r="C42" s="137"/>
      <c r="D42" s="137"/>
      <c r="E42" s="137"/>
      <c r="F42" s="137"/>
      <c r="G42" s="137"/>
      <c r="H42" s="137"/>
      <c r="I42" s="137"/>
      <c r="J42" s="137"/>
      <c r="K42" s="138"/>
    </row>
    <row r="43" spans="2:11" ht="15" customHeight="1" x14ac:dyDescent="0.25">
      <c r="B43" s="15" t="s">
        <v>203</v>
      </c>
      <c r="C43" s="137" t="s">
        <v>204</v>
      </c>
      <c r="D43" s="137"/>
      <c r="E43" s="137"/>
      <c r="F43" s="137"/>
      <c r="G43" s="137"/>
      <c r="H43" s="137"/>
      <c r="I43" s="137"/>
      <c r="J43" s="137"/>
      <c r="K43" s="138"/>
    </row>
    <row r="44" spans="2:11" x14ac:dyDescent="0.25">
      <c r="B44" s="15"/>
      <c r="C44" s="137"/>
      <c r="D44" s="137"/>
      <c r="E44" s="137"/>
      <c r="F44" s="137"/>
      <c r="G44" s="137"/>
      <c r="H44" s="137"/>
      <c r="I44" s="137"/>
      <c r="J44" s="137"/>
      <c r="K44" s="138"/>
    </row>
    <row r="45" spans="2:11" ht="15" customHeight="1" x14ac:dyDescent="0.25">
      <c r="B45" s="15" t="s">
        <v>205</v>
      </c>
      <c r="C45" s="137" t="s">
        <v>207</v>
      </c>
      <c r="D45" s="137"/>
      <c r="E45" s="137"/>
      <c r="F45" s="137"/>
      <c r="G45" s="137"/>
      <c r="H45" s="137"/>
      <c r="I45" s="137"/>
      <c r="J45" s="137"/>
      <c r="K45" s="138"/>
    </row>
    <row r="46" spans="2:11" x14ac:dyDescent="0.25">
      <c r="B46" s="15"/>
      <c r="C46" s="137"/>
      <c r="D46" s="137"/>
      <c r="E46" s="137"/>
      <c r="F46" s="137"/>
      <c r="G46" s="137"/>
      <c r="H46" s="137"/>
      <c r="I46" s="137"/>
      <c r="J46" s="137"/>
      <c r="K46" s="138"/>
    </row>
    <row r="47" spans="2:11" x14ac:dyDescent="0.25">
      <c r="B47" s="15"/>
      <c r="C47" s="137"/>
      <c r="D47" s="137"/>
      <c r="E47" s="137"/>
      <c r="F47" s="137"/>
      <c r="G47" s="137"/>
      <c r="H47" s="137"/>
      <c r="I47" s="137"/>
      <c r="J47" s="137"/>
      <c r="K47" s="138"/>
    </row>
    <row r="48" spans="2:11" x14ac:dyDescent="0.25">
      <c r="B48" s="15"/>
      <c r="C48" s="137"/>
      <c r="D48" s="137"/>
      <c r="E48" s="137"/>
      <c r="F48" s="137"/>
      <c r="G48" s="137"/>
      <c r="H48" s="137"/>
      <c r="I48" s="137"/>
      <c r="J48" s="137"/>
      <c r="K48" s="138"/>
    </row>
    <row r="49" spans="2:11" x14ac:dyDescent="0.25">
      <c r="B49" s="15"/>
      <c r="C49" s="137"/>
      <c r="D49" s="137"/>
      <c r="E49" s="137"/>
      <c r="F49" s="137"/>
      <c r="G49" s="137"/>
      <c r="H49" s="137"/>
      <c r="I49" s="137"/>
      <c r="J49" s="137"/>
      <c r="K49" s="138"/>
    </row>
    <row r="50" spans="2:11" ht="7.5" customHeight="1" x14ac:dyDescent="0.25">
      <c r="B50" s="18"/>
      <c r="C50" s="19"/>
      <c r="D50" s="19"/>
      <c r="E50" s="19"/>
      <c r="F50" s="19"/>
      <c r="G50" s="19"/>
      <c r="H50" s="19"/>
      <c r="I50" s="19"/>
      <c r="J50" s="19"/>
      <c r="K50" s="20"/>
    </row>
  </sheetData>
  <sheetProtection password="E721" sheet="1" objects="1" scenarios="1"/>
  <mergeCells count="12">
    <mergeCell ref="C43:K44"/>
    <mergeCell ref="C45:K49"/>
    <mergeCell ref="B1:K1"/>
    <mergeCell ref="B2:K2"/>
    <mergeCell ref="B5:K10"/>
    <mergeCell ref="B11:K16"/>
    <mergeCell ref="C34:K36"/>
    <mergeCell ref="B18:K21"/>
    <mergeCell ref="B24:K27"/>
    <mergeCell ref="B29:K29"/>
    <mergeCell ref="C37:K39"/>
    <mergeCell ref="C40:K42"/>
  </mergeCells>
  <hyperlinks>
    <hyperlink ref="B29"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36"/>
  <sheetViews>
    <sheetView showGridLines="0" tabSelected="1" topLeftCell="A6" zoomScaleNormal="100" workbookViewId="0">
      <selection activeCell="F102" sqref="F102"/>
    </sheetView>
  </sheetViews>
  <sheetFormatPr defaultColWidth="9.140625" defaultRowHeight="15" x14ac:dyDescent="0.25"/>
  <cols>
    <col min="1" max="1" width="1.5703125" customWidth="1"/>
    <col min="2" max="2" width="35.42578125" customWidth="1"/>
    <col min="3" max="7" width="14.5703125" customWidth="1"/>
    <col min="8" max="8" width="17.85546875" customWidth="1"/>
    <col min="9" max="9" width="14.5703125" customWidth="1"/>
    <col min="10" max="10" width="1.5703125" customWidth="1"/>
  </cols>
  <sheetData>
    <row r="1" spans="1:13" ht="21.75" thickTop="1" x14ac:dyDescent="0.35">
      <c r="A1" s="54"/>
      <c r="B1" s="193" t="s">
        <v>57</v>
      </c>
      <c r="C1" s="193"/>
      <c r="D1" s="193"/>
      <c r="E1" s="193"/>
      <c r="F1" s="193"/>
      <c r="G1" s="193"/>
      <c r="H1" s="193"/>
      <c r="I1" s="193"/>
      <c r="J1" s="55"/>
    </row>
    <row r="2" spans="1:13" x14ac:dyDescent="0.25">
      <c r="A2" s="56"/>
      <c r="B2" s="129"/>
      <c r="C2" s="129"/>
      <c r="D2" s="129"/>
      <c r="E2" s="129" t="s">
        <v>209</v>
      </c>
      <c r="F2" s="129"/>
      <c r="G2" s="129"/>
      <c r="H2" s="129"/>
      <c r="I2" s="129"/>
      <c r="J2" s="57"/>
    </row>
    <row r="3" spans="1:13" ht="21" x14ac:dyDescent="0.35">
      <c r="A3" s="56"/>
      <c r="B3" s="194" t="s">
        <v>171</v>
      </c>
      <c r="C3" s="194"/>
      <c r="D3" s="194"/>
      <c r="E3" s="194"/>
      <c r="F3" s="194"/>
      <c r="G3" s="194"/>
      <c r="H3" s="194"/>
      <c r="I3" s="194"/>
      <c r="J3" s="57"/>
    </row>
    <row r="4" spans="1:13" ht="21" customHeight="1" x14ac:dyDescent="0.35">
      <c r="A4" s="58"/>
      <c r="B4" s="199" t="s">
        <v>225</v>
      </c>
      <c r="C4" s="199"/>
      <c r="D4" s="199"/>
      <c r="E4" s="199"/>
      <c r="F4" s="199"/>
      <c r="G4" s="199"/>
      <c r="H4" s="199"/>
      <c r="I4" s="199"/>
      <c r="J4" s="59"/>
    </row>
    <row r="5" spans="1:13" s="1" customFormat="1" x14ac:dyDescent="0.25">
      <c r="A5" s="60"/>
      <c r="B5" t="s">
        <v>59</v>
      </c>
      <c r="C5" s="178">
        <v>699</v>
      </c>
      <c r="D5" s="178"/>
      <c r="E5" s="178"/>
      <c r="F5" s="178"/>
      <c r="G5" s="178"/>
      <c r="H5" s="178"/>
      <c r="J5" s="61"/>
    </row>
    <row r="6" spans="1:13" s="1" customFormat="1" x14ac:dyDescent="0.25">
      <c r="A6" s="60"/>
      <c r="B6" t="s">
        <v>60</v>
      </c>
      <c r="C6" s="196" t="s">
        <v>213</v>
      </c>
      <c r="D6" s="197"/>
      <c r="E6" s="197"/>
      <c r="F6" s="197"/>
      <c r="G6" s="197"/>
      <c r="H6" s="198"/>
      <c r="J6" s="61"/>
    </row>
    <row r="7" spans="1:13" s="1" customFormat="1" ht="15.75" thickBot="1" x14ac:dyDescent="0.3">
      <c r="A7" s="62"/>
      <c r="B7" s="63" t="s">
        <v>143</v>
      </c>
      <c r="C7" s="195">
        <v>40000168</v>
      </c>
      <c r="D7" s="195"/>
      <c r="E7" s="195"/>
      <c r="F7" s="195"/>
      <c r="G7" s="195"/>
      <c r="H7" s="195"/>
      <c r="I7" s="64"/>
      <c r="J7" s="65"/>
    </row>
    <row r="8" spans="1:13" s="1" customFormat="1" ht="9.9499999999999993" customHeight="1" thickTop="1" x14ac:dyDescent="0.25">
      <c r="A8" s="60"/>
      <c r="B8"/>
      <c r="C8"/>
      <c r="D8" s="45"/>
      <c r="J8" s="61"/>
    </row>
    <row r="9" spans="1:13" s="1" customFormat="1" x14ac:dyDescent="0.25">
      <c r="A9" s="60"/>
      <c r="B9" s="157" t="s">
        <v>61</v>
      </c>
      <c r="C9" s="158"/>
      <c r="D9" s="158"/>
      <c r="E9" s="158"/>
      <c r="F9" s="158"/>
      <c r="G9" s="158"/>
      <c r="H9" s="158"/>
      <c r="I9" s="159"/>
      <c r="J9" s="61"/>
    </row>
    <row r="10" spans="1:13" s="1" customFormat="1" x14ac:dyDescent="0.25">
      <c r="A10" s="60"/>
      <c r="B10" s="15" t="s">
        <v>62</v>
      </c>
      <c r="C10" s="178" t="s">
        <v>222</v>
      </c>
      <c r="D10" s="178"/>
      <c r="E10" s="178"/>
      <c r="F10" s="178"/>
      <c r="G10" s="178"/>
      <c r="H10" s="178"/>
      <c r="I10" s="66"/>
      <c r="J10" s="61"/>
    </row>
    <row r="11" spans="1:13" s="1" customFormat="1" x14ac:dyDescent="0.25">
      <c r="A11" s="60"/>
      <c r="B11" s="15" t="s">
        <v>63</v>
      </c>
      <c r="C11" s="179" t="s">
        <v>223</v>
      </c>
      <c r="D11" s="179"/>
      <c r="E11" s="179"/>
      <c r="F11" s="179"/>
      <c r="G11" s="179"/>
      <c r="H11" s="179"/>
      <c r="I11" s="66"/>
      <c r="J11" s="61"/>
    </row>
    <row r="12" spans="1:13" s="1" customFormat="1" x14ac:dyDescent="0.25">
      <c r="A12" s="60"/>
      <c r="B12" s="18" t="s">
        <v>64</v>
      </c>
      <c r="C12" s="180" t="s">
        <v>224</v>
      </c>
      <c r="D12" s="180"/>
      <c r="E12" s="180"/>
      <c r="F12" s="180"/>
      <c r="G12" s="180"/>
      <c r="H12" s="180"/>
      <c r="I12" s="67"/>
      <c r="J12" s="61"/>
    </row>
    <row r="13" spans="1:13" ht="9.9499999999999993" customHeight="1" thickBot="1" x14ac:dyDescent="0.3">
      <c r="A13" s="56"/>
      <c r="D13" s="68"/>
      <c r="J13" s="57"/>
      <c r="M13" s="1"/>
    </row>
    <row r="14" spans="1:13" s="69" customFormat="1" ht="27" customHeight="1" thickTop="1" thickBot="1" x14ac:dyDescent="0.3">
      <c r="A14" s="160" t="s">
        <v>153</v>
      </c>
      <c r="B14" s="161"/>
      <c r="C14" s="161"/>
      <c r="D14" s="161"/>
      <c r="E14" s="161"/>
      <c r="F14" s="161"/>
      <c r="G14" s="161"/>
      <c r="H14" s="161"/>
      <c r="I14" s="161"/>
      <c r="J14" s="162"/>
      <c r="M14" s="1"/>
    </row>
    <row r="15" spans="1:13" ht="9.9499999999999993" customHeight="1" thickTop="1" x14ac:dyDescent="0.25">
      <c r="A15" s="56"/>
      <c r="D15" s="68"/>
      <c r="J15" s="57"/>
      <c r="M15" s="1"/>
    </row>
    <row r="16" spans="1:13" ht="15" customHeight="1" x14ac:dyDescent="0.25">
      <c r="A16" s="56"/>
      <c r="B16" s="70" t="s">
        <v>0</v>
      </c>
      <c r="C16" s="183" t="s">
        <v>214</v>
      </c>
      <c r="D16" s="184"/>
      <c r="E16" s="184"/>
      <c r="F16" s="184"/>
      <c r="G16" s="184"/>
      <c r="H16" s="184"/>
      <c r="I16" s="185"/>
      <c r="J16" s="57"/>
      <c r="M16" s="1"/>
    </row>
    <row r="17" spans="1:13" ht="15" customHeight="1" x14ac:dyDescent="0.25">
      <c r="A17" s="56"/>
      <c r="B17" s="192" t="s">
        <v>73</v>
      </c>
      <c r="C17" s="186"/>
      <c r="D17" s="187"/>
      <c r="E17" s="187"/>
      <c r="F17" s="187"/>
      <c r="G17" s="187"/>
      <c r="H17" s="187"/>
      <c r="I17" s="188"/>
      <c r="J17" s="57"/>
      <c r="M17" s="1"/>
    </row>
    <row r="18" spans="1:13" x14ac:dyDescent="0.25">
      <c r="A18" s="56"/>
      <c r="B18" s="192"/>
      <c r="C18" s="186"/>
      <c r="D18" s="187"/>
      <c r="E18" s="187"/>
      <c r="F18" s="187"/>
      <c r="G18" s="187"/>
      <c r="H18" s="187"/>
      <c r="I18" s="188"/>
      <c r="J18" s="57"/>
      <c r="M18" s="1"/>
    </row>
    <row r="19" spans="1:13" x14ac:dyDescent="0.25">
      <c r="A19" s="56"/>
      <c r="B19" s="192"/>
      <c r="C19" s="189"/>
      <c r="D19" s="190"/>
      <c r="E19" s="190"/>
      <c r="F19" s="190"/>
      <c r="G19" s="190"/>
      <c r="H19" s="190"/>
      <c r="I19" s="191"/>
      <c r="J19" s="57"/>
      <c r="M19" s="1"/>
    </row>
    <row r="20" spans="1:13" ht="9.9499999999999993" customHeight="1" x14ac:dyDescent="0.25">
      <c r="A20" s="56"/>
      <c r="B20" s="71"/>
      <c r="C20" s="72"/>
      <c r="D20" s="72"/>
      <c r="E20" s="72"/>
      <c r="F20" s="72"/>
      <c r="G20" s="72"/>
      <c r="H20" s="72"/>
      <c r="I20" s="112"/>
      <c r="J20" s="57"/>
      <c r="M20" s="1"/>
    </row>
    <row r="21" spans="1:13" x14ac:dyDescent="0.25">
      <c r="A21" s="56"/>
      <c r="B21" s="40" t="s">
        <v>65</v>
      </c>
      <c r="C21" s="183" t="s">
        <v>229</v>
      </c>
      <c r="D21" s="184"/>
      <c r="E21" s="184"/>
      <c r="F21" s="184"/>
      <c r="G21" s="184"/>
      <c r="H21" s="184"/>
      <c r="I21" s="185"/>
      <c r="J21" s="57"/>
      <c r="M21" s="1"/>
    </row>
    <row r="22" spans="1:13" ht="15" customHeight="1" x14ac:dyDescent="0.25">
      <c r="A22" s="56"/>
      <c r="B22" s="181" t="s">
        <v>144</v>
      </c>
      <c r="C22" s="186"/>
      <c r="D22" s="187"/>
      <c r="E22" s="187"/>
      <c r="F22" s="187"/>
      <c r="G22" s="187"/>
      <c r="H22" s="187"/>
      <c r="I22" s="188"/>
      <c r="J22" s="57"/>
      <c r="M22" s="1"/>
    </row>
    <row r="23" spans="1:13" x14ac:dyDescent="0.25">
      <c r="A23" s="56"/>
      <c r="B23" s="181"/>
      <c r="C23" s="186"/>
      <c r="D23" s="187"/>
      <c r="E23" s="187"/>
      <c r="F23" s="187"/>
      <c r="G23" s="187"/>
      <c r="H23" s="187"/>
      <c r="I23" s="188"/>
      <c r="J23" s="57"/>
      <c r="M23" s="1"/>
    </row>
    <row r="24" spans="1:13" x14ac:dyDescent="0.25">
      <c r="A24" s="56"/>
      <c r="B24" s="181"/>
      <c r="C24" s="186"/>
      <c r="D24" s="187"/>
      <c r="E24" s="187"/>
      <c r="F24" s="187"/>
      <c r="G24" s="187"/>
      <c r="H24" s="187"/>
      <c r="I24" s="188"/>
      <c r="J24" s="57"/>
      <c r="M24" s="1"/>
    </row>
    <row r="25" spans="1:13" x14ac:dyDescent="0.25">
      <c r="A25" s="56"/>
      <c r="B25" s="181"/>
      <c r="C25" s="186"/>
      <c r="D25" s="187"/>
      <c r="E25" s="187"/>
      <c r="F25" s="187"/>
      <c r="G25" s="187"/>
      <c r="H25" s="187"/>
      <c r="I25" s="188"/>
      <c r="J25" s="57"/>
      <c r="M25" s="1"/>
    </row>
    <row r="26" spans="1:13" ht="12" customHeight="1" x14ac:dyDescent="0.25">
      <c r="A26" s="56"/>
      <c r="B26" s="181"/>
      <c r="C26" s="186"/>
      <c r="D26" s="187"/>
      <c r="E26" s="187"/>
      <c r="F26" s="187"/>
      <c r="G26" s="187"/>
      <c r="H26" s="187"/>
      <c r="I26" s="188"/>
      <c r="J26" s="57"/>
      <c r="M26" s="1"/>
    </row>
    <row r="27" spans="1:13" ht="15" customHeight="1" x14ac:dyDescent="0.25">
      <c r="A27" s="56"/>
      <c r="B27" s="182"/>
      <c r="C27" s="189"/>
      <c r="D27" s="190"/>
      <c r="E27" s="190"/>
      <c r="F27" s="190"/>
      <c r="G27" s="190"/>
      <c r="H27" s="190"/>
      <c r="I27" s="191"/>
      <c r="J27" s="57"/>
      <c r="M27" s="1"/>
    </row>
    <row r="28" spans="1:13" ht="17.25" customHeight="1" x14ac:dyDescent="0.25">
      <c r="A28" s="56"/>
      <c r="D28" s="68"/>
      <c r="J28" s="57"/>
      <c r="M28" s="1"/>
    </row>
    <row r="29" spans="1:13" s="1" customFormat="1" x14ac:dyDescent="0.25">
      <c r="A29" s="60"/>
      <c r="B29" s="157" t="s">
        <v>154</v>
      </c>
      <c r="C29" s="158"/>
      <c r="D29" s="158"/>
      <c r="E29" s="158"/>
      <c r="F29" s="158"/>
      <c r="G29" s="158"/>
      <c r="H29" s="158"/>
      <c r="I29" s="159"/>
      <c r="J29" s="61"/>
    </row>
    <row r="30" spans="1:13" ht="15" customHeight="1" thickBot="1" x14ac:dyDescent="0.3">
      <c r="A30" s="56"/>
      <c r="B30" s="73"/>
      <c r="C30" s="163" t="s">
        <v>176</v>
      </c>
      <c r="D30" s="164"/>
      <c r="E30" s="164"/>
      <c r="F30" s="164"/>
      <c r="G30" s="164"/>
      <c r="H30" s="165"/>
      <c r="I30" s="166"/>
      <c r="J30" s="57"/>
      <c r="M30" s="1"/>
    </row>
    <row r="31" spans="1:13" ht="15" customHeight="1" x14ac:dyDescent="0.25">
      <c r="A31" s="56"/>
      <c r="B31" s="73"/>
      <c r="C31" s="163" t="s">
        <v>159</v>
      </c>
      <c r="D31" s="166"/>
      <c r="E31" s="163" t="s">
        <v>160</v>
      </c>
      <c r="F31" s="164"/>
      <c r="G31" s="164"/>
      <c r="H31" s="167" t="s">
        <v>1</v>
      </c>
      <c r="I31" s="169" t="s">
        <v>67</v>
      </c>
      <c r="J31" s="57"/>
      <c r="M31" s="1"/>
    </row>
    <row r="32" spans="1:13" s="1" customFormat="1" ht="30" x14ac:dyDescent="0.25">
      <c r="A32" s="60"/>
      <c r="B32" s="10" t="s">
        <v>156</v>
      </c>
      <c r="C32" s="74" t="s">
        <v>162</v>
      </c>
      <c r="D32" s="4" t="s">
        <v>210</v>
      </c>
      <c r="E32" s="4" t="s">
        <v>211</v>
      </c>
      <c r="F32" s="4" t="s">
        <v>212</v>
      </c>
      <c r="G32" s="5" t="s">
        <v>161</v>
      </c>
      <c r="H32" s="168"/>
      <c r="I32" s="170"/>
      <c r="J32" s="61"/>
    </row>
    <row r="33" spans="1:13" x14ac:dyDescent="0.25">
      <c r="A33" s="56"/>
      <c r="B33" s="6" t="s">
        <v>2</v>
      </c>
      <c r="C33" s="48">
        <f>SUM(C34:C37)</f>
        <v>0</v>
      </c>
      <c r="D33" s="48">
        <f>SUM(D34:D37)</f>
        <v>0</v>
      </c>
      <c r="E33" s="48">
        <f>SUM(E34:E37)</f>
        <v>0</v>
      </c>
      <c r="F33" s="48">
        <f>SUM(F34:F37)</f>
        <v>0</v>
      </c>
      <c r="G33" s="49">
        <f>SUM(G34:G37)</f>
        <v>0</v>
      </c>
      <c r="H33" s="50">
        <f>SUM(C33:G33)</f>
        <v>0</v>
      </c>
      <c r="I33" s="7"/>
      <c r="J33" s="57"/>
      <c r="M33" s="1"/>
    </row>
    <row r="34" spans="1:13" x14ac:dyDescent="0.25">
      <c r="A34" s="56"/>
      <c r="B34" s="8" t="s">
        <v>157</v>
      </c>
      <c r="C34" s="75"/>
      <c r="D34" s="76"/>
      <c r="E34" s="76"/>
      <c r="F34" s="76"/>
      <c r="G34" s="77"/>
      <c r="H34" s="9">
        <f>SUM(C34:G34)</f>
        <v>0</v>
      </c>
      <c r="I34" s="78"/>
      <c r="J34" s="57"/>
      <c r="M34" s="1"/>
    </row>
    <row r="35" spans="1:13" x14ac:dyDescent="0.25">
      <c r="A35" s="56"/>
      <c r="B35" s="125" t="s">
        <v>195</v>
      </c>
      <c r="C35" s="75"/>
      <c r="D35" s="76"/>
      <c r="E35" s="76"/>
      <c r="F35" s="76"/>
      <c r="G35" s="77"/>
      <c r="H35" s="9">
        <f t="shared" ref="H35:H37" si="0">SUM(C35:G35)</f>
        <v>0</v>
      </c>
      <c r="I35" s="78"/>
      <c r="J35" s="57"/>
      <c r="M35" s="1"/>
    </row>
    <row r="36" spans="1:13" x14ac:dyDescent="0.25">
      <c r="A36" s="56"/>
      <c r="B36" s="125" t="s">
        <v>58</v>
      </c>
      <c r="C36" s="75"/>
      <c r="D36" s="76"/>
      <c r="E36" s="76"/>
      <c r="F36" s="76"/>
      <c r="G36" s="77"/>
      <c r="H36" s="9">
        <f t="shared" si="0"/>
        <v>0</v>
      </c>
      <c r="I36" s="78"/>
      <c r="J36" s="57"/>
      <c r="M36" s="1"/>
    </row>
    <row r="37" spans="1:13" x14ac:dyDescent="0.25">
      <c r="A37" s="56"/>
      <c r="B37" s="124" t="s">
        <v>175</v>
      </c>
      <c r="C37" s="75"/>
      <c r="D37" s="76"/>
      <c r="E37" s="76"/>
      <c r="F37" s="76"/>
      <c r="G37" s="77"/>
      <c r="H37" s="9">
        <f t="shared" si="0"/>
        <v>0</v>
      </c>
      <c r="I37" s="78"/>
      <c r="J37" s="57"/>
      <c r="M37" s="1"/>
    </row>
    <row r="38" spans="1:13" x14ac:dyDescent="0.25">
      <c r="A38" s="56"/>
      <c r="B38" s="6" t="s">
        <v>3</v>
      </c>
      <c r="C38" s="48">
        <f>SUM(C39:C42)</f>
        <v>1476155</v>
      </c>
      <c r="D38" s="48">
        <f>SUM(D39:D42)</f>
        <v>0</v>
      </c>
      <c r="E38" s="48">
        <f>SUM(E39:E42)</f>
        <v>0</v>
      </c>
      <c r="F38" s="48">
        <f>SUM(F39:F42)</f>
        <v>0</v>
      </c>
      <c r="G38" s="49">
        <f>SUM(G39:G42)</f>
        <v>0</v>
      </c>
      <c r="H38" s="50">
        <f>SUM(C38:G38)</f>
        <v>1476155</v>
      </c>
      <c r="I38" s="7"/>
      <c r="J38" s="57"/>
      <c r="M38" s="1"/>
    </row>
    <row r="39" spans="1:13" x14ac:dyDescent="0.25">
      <c r="A39" s="56"/>
      <c r="B39" s="8" t="s">
        <v>157</v>
      </c>
      <c r="C39" s="75">
        <v>1476155</v>
      </c>
      <c r="D39" s="76"/>
      <c r="E39" s="76">
        <f>2839000-C39-D39-1362845</f>
        <v>0</v>
      </c>
      <c r="F39" s="76"/>
      <c r="G39" s="77"/>
      <c r="H39" s="9">
        <f>SUM(C39:G39)</f>
        <v>1476155</v>
      </c>
      <c r="I39" s="78" t="s">
        <v>218</v>
      </c>
      <c r="J39" s="57"/>
      <c r="M39" s="1"/>
    </row>
    <row r="40" spans="1:13" x14ac:dyDescent="0.25">
      <c r="A40" s="56"/>
      <c r="B40" s="125" t="s">
        <v>195</v>
      </c>
      <c r="C40" s="75"/>
      <c r="D40" s="76"/>
      <c r="E40" s="76"/>
      <c r="F40" s="76"/>
      <c r="G40" s="77"/>
      <c r="H40" s="9">
        <f>SUM(C40:G40)</f>
        <v>0</v>
      </c>
      <c r="I40" s="78"/>
      <c r="J40" s="57"/>
      <c r="M40" s="1"/>
    </row>
    <row r="41" spans="1:13" x14ac:dyDescent="0.25">
      <c r="A41" s="56"/>
      <c r="B41" s="125" t="s">
        <v>58</v>
      </c>
      <c r="C41" s="75"/>
      <c r="D41" s="76"/>
      <c r="E41" s="76"/>
      <c r="F41" s="76"/>
      <c r="G41" s="77"/>
      <c r="H41" s="9">
        <f t="shared" ref="H41:H42" si="1">SUM(C41:G41)</f>
        <v>0</v>
      </c>
      <c r="I41" s="78"/>
      <c r="J41" s="57"/>
      <c r="M41" s="1"/>
    </row>
    <row r="42" spans="1:13" x14ac:dyDescent="0.25">
      <c r="A42" s="56"/>
      <c r="B42" s="124" t="s">
        <v>175</v>
      </c>
      <c r="C42" s="75"/>
      <c r="D42" s="76"/>
      <c r="E42" s="76"/>
      <c r="F42" s="76"/>
      <c r="G42" s="77"/>
      <c r="H42" s="9">
        <f t="shared" si="1"/>
        <v>0</v>
      </c>
      <c r="I42" s="78"/>
      <c r="J42" s="57"/>
      <c r="M42" s="1"/>
    </row>
    <row r="43" spans="1:13" x14ac:dyDescent="0.25">
      <c r="A43" s="56"/>
      <c r="B43" s="6" t="s">
        <v>4</v>
      </c>
      <c r="C43" s="48">
        <f>SUM(C44:C47)</f>
        <v>0</v>
      </c>
      <c r="D43" s="48">
        <f>SUM(D44:D47)</f>
        <v>1562581</v>
      </c>
      <c r="E43" s="48">
        <f>SUM(E44:E47)</f>
        <v>51742264</v>
      </c>
      <c r="F43" s="48">
        <f>SUM(F44:F47)</f>
        <v>0</v>
      </c>
      <c r="G43" s="49">
        <f>SUM(G44:G47)</f>
        <v>0</v>
      </c>
      <c r="H43" s="50">
        <f>SUM(C43:G43)</f>
        <v>53304845</v>
      </c>
      <c r="I43" s="7"/>
      <c r="J43" s="57"/>
      <c r="M43" s="1"/>
    </row>
    <row r="44" spans="1:13" x14ac:dyDescent="0.25">
      <c r="A44" s="56"/>
      <c r="B44" s="8" t="s">
        <v>157</v>
      </c>
      <c r="C44" s="75"/>
      <c r="D44" s="76">
        <f>1530355+32226</f>
        <v>1562581</v>
      </c>
      <c r="E44" s="76">
        <f>39942000-C44-D44+1362845</f>
        <v>39742264</v>
      </c>
      <c r="F44" s="76"/>
      <c r="G44" s="77"/>
      <c r="H44" s="9">
        <f>SUM(C44:G44)</f>
        <v>41304845</v>
      </c>
      <c r="I44" s="78" t="s">
        <v>217</v>
      </c>
      <c r="J44" s="57"/>
      <c r="M44" s="1"/>
    </row>
    <row r="45" spans="1:13" x14ac:dyDescent="0.25">
      <c r="A45" s="56"/>
      <c r="B45" s="125" t="s">
        <v>215</v>
      </c>
      <c r="C45" s="75"/>
      <c r="D45" s="76"/>
      <c r="E45" s="76">
        <f>2000000-C45-D45</f>
        <v>2000000</v>
      </c>
      <c r="F45" s="76"/>
      <c r="G45" s="77"/>
      <c r="H45" s="9">
        <f>SUM(C45:G45)</f>
        <v>2000000</v>
      </c>
      <c r="I45" s="78" t="s">
        <v>216</v>
      </c>
      <c r="J45" s="57"/>
      <c r="M45" s="1"/>
    </row>
    <row r="46" spans="1:13" x14ac:dyDescent="0.25">
      <c r="A46" s="56"/>
      <c r="B46" s="125" t="s">
        <v>226</v>
      </c>
      <c r="C46" s="75"/>
      <c r="D46" s="76"/>
      <c r="E46" s="76">
        <f>10000000-D46-C46</f>
        <v>10000000</v>
      </c>
      <c r="F46" s="76"/>
      <c r="G46" s="77"/>
      <c r="H46" s="9">
        <f t="shared" ref="H46:H47" si="2">SUM(C46:G46)</f>
        <v>10000000</v>
      </c>
      <c r="I46" s="78" t="s">
        <v>227</v>
      </c>
      <c r="J46" s="57"/>
      <c r="M46" s="1"/>
    </row>
    <row r="47" spans="1:13" x14ac:dyDescent="0.25">
      <c r="A47" s="56"/>
      <c r="B47" s="124" t="s">
        <v>175</v>
      </c>
      <c r="C47" s="75"/>
      <c r="D47" s="76"/>
      <c r="E47" s="76"/>
      <c r="F47" s="76"/>
      <c r="G47" s="77"/>
      <c r="H47" s="9">
        <f t="shared" si="2"/>
        <v>0</v>
      </c>
      <c r="I47" s="78"/>
      <c r="J47" s="57"/>
      <c r="M47" s="1"/>
    </row>
    <row r="48" spans="1:13" s="1" customFormat="1" ht="15.75" thickBot="1" x14ac:dyDescent="0.3">
      <c r="A48" s="60"/>
      <c r="B48" s="10" t="s">
        <v>158</v>
      </c>
      <c r="C48" s="51">
        <f>C33+C38+C43</f>
        <v>1476155</v>
      </c>
      <c r="D48" s="51">
        <f>D33+D38+D43</f>
        <v>1562581</v>
      </c>
      <c r="E48" s="51">
        <f>E33+E38+E43</f>
        <v>51742264</v>
      </c>
      <c r="F48" s="51">
        <f>F33+F38+F43</f>
        <v>0</v>
      </c>
      <c r="G48" s="52">
        <f>G33+G38+G43</f>
        <v>0</v>
      </c>
      <c r="H48" s="53">
        <f>SUM(C48:G48)</f>
        <v>54781000</v>
      </c>
      <c r="I48" s="7"/>
      <c r="J48" s="61"/>
    </row>
    <row r="49" spans="1:13" s="1" customFormat="1" ht="9.9499999999999993" customHeight="1" x14ac:dyDescent="0.25">
      <c r="A49" s="60"/>
      <c r="C49" s="79"/>
      <c r="D49" s="79"/>
      <c r="J49" s="61"/>
    </row>
    <row r="50" spans="1:13" s="1" customFormat="1" x14ac:dyDescent="0.25">
      <c r="A50" s="60"/>
      <c r="B50" s="154" t="s">
        <v>155</v>
      </c>
      <c r="C50" s="155"/>
      <c r="D50" s="155"/>
      <c r="E50" s="155"/>
      <c r="F50" s="155"/>
      <c r="G50" s="155"/>
      <c r="H50" s="155"/>
      <c r="I50" s="156"/>
      <c r="J50" s="61"/>
    </row>
    <row r="51" spans="1:13" x14ac:dyDescent="0.25">
      <c r="A51" s="56"/>
      <c r="B51" s="80" t="s">
        <v>69</v>
      </c>
      <c r="C51" s="175" t="s">
        <v>101</v>
      </c>
      <c r="D51" s="175"/>
      <c r="E51" s="174" t="s">
        <v>70</v>
      </c>
      <c r="F51" s="174"/>
      <c r="G51" s="148" t="s">
        <v>141</v>
      </c>
      <c r="H51" s="148"/>
      <c r="I51" s="16"/>
      <c r="J51" s="57"/>
      <c r="M51" s="1"/>
    </row>
    <row r="52" spans="1:13" x14ac:dyDescent="0.25">
      <c r="A52" s="56"/>
      <c r="B52" s="15" t="s">
        <v>192</v>
      </c>
      <c r="C52" s="176">
        <v>0</v>
      </c>
      <c r="D52" s="177"/>
      <c r="E52" t="s">
        <v>71</v>
      </c>
      <c r="G52" s="149" t="s">
        <v>138</v>
      </c>
      <c r="H52" s="149"/>
      <c r="I52" s="16"/>
      <c r="J52" s="57"/>
      <c r="M52" s="1"/>
    </row>
    <row r="53" spans="1:13" x14ac:dyDescent="0.25">
      <c r="A53" s="56"/>
      <c r="B53" s="18" t="s">
        <v>148</v>
      </c>
      <c r="C53" s="149" t="s">
        <v>55</v>
      </c>
      <c r="D53" s="149"/>
      <c r="E53" s="19" t="s">
        <v>72</v>
      </c>
      <c r="F53" s="19"/>
      <c r="G53" s="149" t="s">
        <v>138</v>
      </c>
      <c r="H53" s="149"/>
      <c r="I53" s="20"/>
      <c r="J53" s="57"/>
      <c r="M53" s="1"/>
    </row>
    <row r="54" spans="1:13" ht="9.9499999999999993" customHeight="1" x14ac:dyDescent="0.25">
      <c r="A54" s="56"/>
      <c r="J54" s="57"/>
      <c r="M54" s="1"/>
    </row>
    <row r="55" spans="1:13" x14ac:dyDescent="0.25">
      <c r="A55" s="56"/>
      <c r="B55" s="154" t="s">
        <v>68</v>
      </c>
      <c r="C55" s="155"/>
      <c r="D55" s="155"/>
      <c r="E55" s="155"/>
      <c r="F55" s="155"/>
      <c r="G55" s="155"/>
      <c r="H55" s="155"/>
      <c r="I55" s="156"/>
      <c r="J55" s="57"/>
      <c r="M55" s="1"/>
    </row>
    <row r="56" spans="1:13" ht="75" customHeight="1" x14ac:dyDescent="0.25">
      <c r="A56" s="56"/>
      <c r="B56" s="150" t="s">
        <v>177</v>
      </c>
      <c r="C56" s="150"/>
      <c r="D56" s="150"/>
      <c r="E56" s="74" t="s">
        <v>193</v>
      </c>
      <c r="F56" s="74" t="s">
        <v>194</v>
      </c>
      <c r="G56" s="74" t="str">
        <f>IF(FCOR=TRUE, "Actuals at Final Completion", "Actuals to Date")</f>
        <v>Actuals to Date</v>
      </c>
      <c r="H56" s="113" t="s">
        <v>197</v>
      </c>
      <c r="I56" s="11" t="s">
        <v>67</v>
      </c>
      <c r="J56" s="57"/>
      <c r="M56" s="1"/>
    </row>
    <row r="57" spans="1:13" x14ac:dyDescent="0.25">
      <c r="A57" s="56"/>
      <c r="B57" s="12" t="s">
        <v>41</v>
      </c>
      <c r="C57" s="13"/>
      <c r="D57" s="14"/>
      <c r="E57" s="81">
        <v>52187</v>
      </c>
      <c r="F57" s="81">
        <v>52000</v>
      </c>
      <c r="G57" s="82"/>
      <c r="H57" s="114">
        <f>IF($H$56=Lists!$D$8, IFERROR(F57-E57, ""), IF($H$56=Lists!$D$9, IFERROR(G57-E57, ""), IFERROR(G57-F57, "")))</f>
        <v>-52000</v>
      </c>
      <c r="I57" s="83"/>
      <c r="J57" s="57"/>
      <c r="M57" s="1"/>
    </row>
    <row r="58" spans="1:13" x14ac:dyDescent="0.25">
      <c r="A58" s="56"/>
      <c r="B58" s="15" t="s">
        <v>42</v>
      </c>
      <c r="D58" s="16"/>
      <c r="E58" s="81">
        <v>44359</v>
      </c>
      <c r="F58" s="81">
        <v>46588</v>
      </c>
      <c r="G58" s="82"/>
      <c r="H58" s="114">
        <f>IF($H$56=Lists!$D$8, IFERROR(F58-E58, ""), IF($H$56=Lists!$D$9, IFERROR(G58-E58, ""), IFERROR(G58-F58, "")))</f>
        <v>-46588</v>
      </c>
      <c r="I58" s="83"/>
      <c r="J58" s="57"/>
      <c r="M58" s="1"/>
    </row>
    <row r="59" spans="1:13" x14ac:dyDescent="0.25">
      <c r="A59" s="56"/>
      <c r="B59" s="15" t="s">
        <v>43</v>
      </c>
      <c r="D59" s="16"/>
      <c r="E59" s="17">
        <f>IFERROR(E58/E57, "")</f>
        <v>0.85000095809301168</v>
      </c>
      <c r="F59" s="17">
        <f t="shared" ref="F59:G59" si="3">IFERROR(F58/F57, "")</f>
        <v>0.89592307692307693</v>
      </c>
      <c r="G59" s="17" t="str">
        <f t="shared" si="3"/>
        <v/>
      </c>
      <c r="H59" s="115" t="str">
        <f t="shared" ref="H59" si="4">IFERROR(G59-F59, "")</f>
        <v/>
      </c>
      <c r="I59" s="84"/>
      <c r="J59" s="57"/>
      <c r="M59" s="1"/>
    </row>
    <row r="60" spans="1:13" x14ac:dyDescent="0.25">
      <c r="A60" s="56"/>
      <c r="B60" s="15" t="s">
        <v>10</v>
      </c>
      <c r="D60" s="16"/>
      <c r="E60" s="81"/>
      <c r="F60" s="81"/>
      <c r="G60" s="82"/>
      <c r="H60" s="116">
        <f>IF($H$56=Lists!$D$8, IFERROR(F60-E60, ""), IF($H$56=Lists!$D$9, IFERROR(G60-E60, ""), IFERROR(G60-F60, "")))</f>
        <v>0</v>
      </c>
      <c r="I60" s="83"/>
      <c r="J60" s="57"/>
      <c r="M60" s="1"/>
    </row>
    <row r="61" spans="1:13" x14ac:dyDescent="0.25">
      <c r="A61" s="56"/>
      <c r="B61" s="18" t="s">
        <v>39</v>
      </c>
      <c r="C61" s="19"/>
      <c r="D61" s="20"/>
      <c r="E61" s="82"/>
      <c r="F61" s="82"/>
      <c r="G61" s="82"/>
      <c r="H61" s="116">
        <f>IF($H$56=Lists!$D$8, IFERROR(F61-E61, ""), IF($H$56=Lists!$D$9, IFERROR(G61-E61, ""), IFERROR(G61-F61, "")))</f>
        <v>0</v>
      </c>
      <c r="I61" s="85"/>
      <c r="J61" s="57"/>
      <c r="M61" s="1"/>
    </row>
    <row r="62" spans="1:13" x14ac:dyDescent="0.25">
      <c r="A62" s="56"/>
      <c r="B62" s="15" t="s">
        <v>19</v>
      </c>
      <c r="E62" s="21">
        <f>IFERROR(E91/E57, "")</f>
        <v>503.10809205357657</v>
      </c>
      <c r="F62" s="21">
        <f>IFERROR(F91/F57, "")</f>
        <v>703.04421153846158</v>
      </c>
      <c r="G62" s="21" t="str">
        <f>IFERROR(G91/G57, "")</f>
        <v/>
      </c>
      <c r="H62" s="117" t="str">
        <f>IF($H$56=Lists!$D$8, IFERROR(F62-E62, ""), IF($H$56=Lists!$D$9, IFERROR(G62-E62, ""), IFERROR(G62-F62, "")))</f>
        <v/>
      </c>
      <c r="I62" s="86"/>
      <c r="J62" s="57"/>
      <c r="K62" s="87"/>
    </row>
    <row r="63" spans="1:13" x14ac:dyDescent="0.25">
      <c r="A63" s="56"/>
      <c r="B63" s="18" t="s">
        <v>163</v>
      </c>
      <c r="C63" s="19"/>
      <c r="D63" s="20"/>
      <c r="E63" s="22">
        <f>IFERROR(E97/E57, "")</f>
        <v>688.43461015195351</v>
      </c>
      <c r="F63" s="22">
        <f>IFERROR(F97/F57, "")</f>
        <v>840.42913461538467</v>
      </c>
      <c r="G63" s="22" t="str">
        <f>IFERROR(G97/G57, "")</f>
        <v/>
      </c>
      <c r="H63" s="117" t="str">
        <f>IF($H$56=Lists!$D$8, IFERROR(F63-E63, ""), IF($H$56=Lists!$D$9, IFERROR(G63-E63, ""), IFERROR(G63-F63, "")))</f>
        <v/>
      </c>
      <c r="I63" s="88"/>
      <c r="J63" s="57"/>
      <c r="K63" s="87"/>
    </row>
    <row r="64" spans="1:13" x14ac:dyDescent="0.25">
      <c r="A64" s="56"/>
      <c r="B64" s="151" t="s">
        <v>5</v>
      </c>
      <c r="C64" s="152"/>
      <c r="D64" s="152"/>
      <c r="E64" s="152"/>
      <c r="F64" s="152"/>
      <c r="G64" s="152"/>
      <c r="H64" s="152"/>
      <c r="I64" s="153"/>
      <c r="J64" s="57"/>
    </row>
    <row r="65" spans="1:10" x14ac:dyDescent="0.25">
      <c r="A65" s="56"/>
      <c r="B65" s="12" t="s">
        <v>6</v>
      </c>
      <c r="C65" s="13"/>
      <c r="D65" s="14"/>
      <c r="E65" s="130">
        <v>44075</v>
      </c>
      <c r="F65" s="130">
        <v>44075</v>
      </c>
      <c r="G65" s="130">
        <v>44075</v>
      </c>
      <c r="H65" s="114" t="str">
        <f>IF(SUM(E65:G65)=0, "", IF($H$56=Lists!$D$8, IFERROR(MROUND(CONVERT(F65-E65,"day","yr")*12, 0.5)&amp;" mo.", ""), IF($H$56=Lists!$D$9, IFERROR(MROUND(CONVERT(G65-E65,"day","yr")*12, 0.5)&amp;" mo.", ""), IFERROR(MROUND(CONVERT(G65-F65,"day","yr")*12, 0.5)&amp;" mo.", ""))))</f>
        <v>0 mo.</v>
      </c>
      <c r="I65" s="83"/>
      <c r="J65" s="57"/>
    </row>
    <row r="66" spans="1:10" x14ac:dyDescent="0.25">
      <c r="A66" s="56"/>
      <c r="B66" s="15" t="s">
        <v>7</v>
      </c>
      <c r="D66" s="16"/>
      <c r="E66" s="130">
        <v>44378</v>
      </c>
      <c r="F66" s="130">
        <v>44866</v>
      </c>
      <c r="G66" s="131">
        <v>44866</v>
      </c>
      <c r="H66" s="114" t="str">
        <f>IF(SUM(E66:G66)=0, "", IF($H$56=Lists!$D$8, IFERROR(MROUND(CONVERT(F66-E66,"day","yr")*12, 0.5)&amp;" mo.", ""), IF($H$56=Lists!$D$9, IFERROR(MROUND(CONVERT(G66-E66,"day","yr")*12, 0.5)&amp;" mo.", ""), IFERROR(MROUND(CONVERT(G66-F66,"day","yr")*12, 0.5)&amp;" mo.", ""))))</f>
        <v>0 mo.</v>
      </c>
      <c r="I66" s="83"/>
      <c r="J66" s="57"/>
    </row>
    <row r="67" spans="1:10" x14ac:dyDescent="0.25">
      <c r="A67" s="56"/>
      <c r="B67" s="15" t="s">
        <v>164</v>
      </c>
      <c r="D67" s="16"/>
      <c r="E67" s="130"/>
      <c r="F67" s="130">
        <v>45818</v>
      </c>
      <c r="G67" s="131"/>
      <c r="H67" s="114" t="str">
        <f>IF(SUM(E67:G67)=0, "", IF($H$56=Lists!$D$8, IFERROR(MROUND(CONVERT(F67-E67,"day","yr")*12, 0.5)&amp;" mo.", ""), IF($H$56=Lists!$D$9, IFERROR(MROUND(CONVERT(G67-E67,"day","yr")*12, 0.5)&amp;" mo.", ""), IFERROR(MROUND(CONVERT(G67-F67,"day","yr")*12, 0.5)&amp;" mo.", ""))))</f>
        <v/>
      </c>
      <c r="I67" s="83"/>
      <c r="J67" s="57"/>
    </row>
    <row r="68" spans="1:10" x14ac:dyDescent="0.25">
      <c r="A68" s="56"/>
      <c r="B68" s="15" t="s">
        <v>66</v>
      </c>
      <c r="D68" s="16"/>
      <c r="E68" s="130">
        <v>44593</v>
      </c>
      <c r="F68" s="130">
        <v>45846</v>
      </c>
      <c r="G68" s="131"/>
      <c r="H68" s="114" t="str">
        <f>IF(SUM(E68:G68)=0, "", IF($H$56=Lists!$D$8, IFERROR(MROUND(CONVERT(F68-E68,"day","yr")*12, 0.5)&amp;" mo.", ""), IF($H$56=Lists!$D$9, IFERROR(MROUND(CONVERT(G68-E68,"day","yr")*12, 0.5)&amp;" mo.", ""), IFERROR(MROUND(CONVERT(G68-F68,"day","yr")*12, 0.5)&amp;" mo.", ""))))</f>
        <v/>
      </c>
      <c r="I68" s="83"/>
      <c r="J68" s="57"/>
    </row>
    <row r="69" spans="1:10" x14ac:dyDescent="0.25">
      <c r="A69" s="56"/>
      <c r="B69" s="15" t="s">
        <v>8</v>
      </c>
      <c r="D69" s="16"/>
      <c r="E69" s="130">
        <v>45078</v>
      </c>
      <c r="F69" s="130">
        <v>46294</v>
      </c>
      <c r="G69" s="131"/>
      <c r="H69" s="114" t="str">
        <f>IF(SUM(E69:G69)=0, "", IF($H$56=Lists!$D$8, IFERROR(MROUND(CONVERT(F69-E69,"day","yr")*12, 0.5)&amp;" mo.", ""), IF($H$56=Lists!$D$9, IFERROR(MROUND(CONVERT(G69-E69,"day","yr")*12, 0.5)&amp;" mo.", ""), IFERROR(MROUND(CONVERT(G69-F69,"day","yr")*12, 0.5)&amp;" mo.", ""))))</f>
        <v/>
      </c>
      <c r="I69" s="83"/>
      <c r="J69" s="57"/>
    </row>
    <row r="70" spans="1:10" x14ac:dyDescent="0.25">
      <c r="A70" s="56"/>
      <c r="B70" s="18" t="s">
        <v>9</v>
      </c>
      <c r="C70" s="19"/>
      <c r="D70" s="20"/>
      <c r="E70" s="89"/>
      <c r="F70" s="89"/>
      <c r="G70" s="90"/>
      <c r="H70" s="114" t="str">
        <f>IF(SUM(E70:G70)=0, "", IF($H$56=Lists!$D$8, IFERROR(MROUND(CONVERT(F70-E70,"day","yr")*12, 0.5)&amp;" mo.", ""), IF($H$56=Lists!$D$9, IFERROR(MROUND(CONVERT(G70-E70,"day","yr")*12, 0.5)&amp;" mo.", ""), IFERROR(MROUND(CONVERT(G70-F70,"day","yr")*12, 0.5)&amp;" mo.", ""))))</f>
        <v/>
      </c>
      <c r="I70" s="83"/>
      <c r="J70" s="57"/>
    </row>
    <row r="71" spans="1:10" ht="9.9499999999999993" customHeight="1" thickBot="1" x14ac:dyDescent="0.3">
      <c r="A71" s="91"/>
      <c r="B71" s="23"/>
      <c r="C71" s="23"/>
      <c r="D71" s="23"/>
      <c r="E71" s="24"/>
      <c r="F71" s="24"/>
      <c r="G71" s="24"/>
      <c r="H71" s="25"/>
      <c r="I71" s="92"/>
      <c r="J71" s="93"/>
    </row>
    <row r="72" spans="1:10" s="69" customFormat="1" ht="27" customHeight="1" thickTop="1" thickBot="1" x14ac:dyDescent="0.3">
      <c r="A72" s="160" t="s">
        <v>152</v>
      </c>
      <c r="B72" s="161"/>
      <c r="C72" s="161"/>
      <c r="D72" s="161"/>
      <c r="E72" s="161"/>
      <c r="F72" s="161"/>
      <c r="G72" s="161"/>
      <c r="H72" s="161"/>
      <c r="I72" s="161"/>
      <c r="J72" s="162"/>
    </row>
    <row r="73" spans="1:10" ht="9.9499999999999993" customHeight="1" thickTop="1" x14ac:dyDescent="0.25">
      <c r="A73" s="56"/>
      <c r="B73" s="33"/>
      <c r="C73" s="33"/>
      <c r="D73" s="33"/>
      <c r="E73" s="26"/>
      <c r="F73" s="26"/>
      <c r="G73" s="26"/>
      <c r="H73" s="27"/>
      <c r="I73" s="94"/>
      <c r="J73" s="57"/>
    </row>
    <row r="74" spans="1:10" ht="75" customHeight="1" x14ac:dyDescent="0.25">
      <c r="A74" s="56"/>
      <c r="B74" s="150" t="s">
        <v>177</v>
      </c>
      <c r="C74" s="150"/>
      <c r="D74" s="150"/>
      <c r="E74" s="74" t="s">
        <v>198</v>
      </c>
      <c r="F74" s="74" t="s">
        <v>199</v>
      </c>
      <c r="G74" s="74" t="str">
        <f>IF(FCOR=TRUE, "Actual Cost Data at Final Completion", "Actual Costs to Date")</f>
        <v>Actual Costs to Date</v>
      </c>
      <c r="H74" s="74" t="str">
        <f>H56</f>
        <v>Estimate as Currently Funded to Actuals Variance</v>
      </c>
      <c r="I74" s="11" t="s">
        <v>67</v>
      </c>
      <c r="J74" s="57"/>
    </row>
    <row r="75" spans="1:10" x14ac:dyDescent="0.25">
      <c r="A75" s="56"/>
      <c r="B75" s="154" t="s">
        <v>11</v>
      </c>
      <c r="C75" s="155"/>
      <c r="D75" s="155"/>
      <c r="E75" s="155"/>
      <c r="F75" s="155"/>
      <c r="G75" s="155"/>
      <c r="H75" s="155"/>
      <c r="I75" s="156"/>
      <c r="J75" s="57"/>
    </row>
    <row r="76" spans="1:10" x14ac:dyDescent="0.25">
      <c r="A76" s="56"/>
      <c r="B76" s="171" t="s">
        <v>50</v>
      </c>
      <c r="C76" s="172"/>
      <c r="D76" s="173"/>
      <c r="E76" s="95"/>
      <c r="F76" s="95"/>
      <c r="G76" s="95"/>
      <c r="H76" s="118">
        <f>IF($H$56=Lists!$D$8, IFERROR(F76-E76, ""), IF($H$56=Lists!$D$9, IFERROR(G76-E76, ""), IFERROR(G76-F76, "")))</f>
        <v>0</v>
      </c>
      <c r="I76" s="83"/>
      <c r="J76" s="57"/>
    </row>
    <row r="77" spans="1:10" ht="20.25" customHeight="1" x14ac:dyDescent="0.25">
      <c r="A77" s="56"/>
      <c r="B77" s="28"/>
      <c r="C77" s="28"/>
      <c r="D77" s="28"/>
      <c r="E77" s="29"/>
      <c r="F77" s="29"/>
      <c r="G77" s="29"/>
      <c r="H77" s="30"/>
      <c r="I77" s="96"/>
      <c r="J77" s="57"/>
    </row>
    <row r="78" spans="1:10" x14ac:dyDescent="0.25">
      <c r="A78" s="56"/>
      <c r="B78" s="154" t="s">
        <v>12</v>
      </c>
      <c r="C78" s="155"/>
      <c r="D78" s="155"/>
      <c r="E78" s="155"/>
      <c r="F78" s="155"/>
      <c r="G78" s="155"/>
      <c r="H78" s="155"/>
      <c r="I78" s="156"/>
      <c r="J78" s="57"/>
    </row>
    <row r="79" spans="1:10" x14ac:dyDescent="0.25">
      <c r="A79" s="56"/>
      <c r="B79" s="12" t="s">
        <v>44</v>
      </c>
      <c r="C79" s="13"/>
      <c r="D79" s="14"/>
      <c r="E79" s="97">
        <v>256901</v>
      </c>
      <c r="F79" s="97">
        <v>206392</v>
      </c>
      <c r="G79" s="98">
        <v>233276.94</v>
      </c>
      <c r="H79" s="31">
        <f>IF($H$56=Lists!$D$8, IFERROR(F79-E79, ""), IF($H$56=Lists!$D$9, IFERROR(G79-E79, ""), IFERROR(G79-F79, "")))</f>
        <v>26884.940000000002</v>
      </c>
      <c r="I79" s="83"/>
      <c r="J79" s="57"/>
    </row>
    <row r="80" spans="1:10" ht="120.75" x14ac:dyDescent="0.25">
      <c r="A80" s="56"/>
      <c r="B80" s="15" t="s">
        <v>165</v>
      </c>
      <c r="D80" s="16"/>
      <c r="E80" s="97">
        <v>1299157</v>
      </c>
      <c r="F80" s="97">
        <v>3437504.69</v>
      </c>
      <c r="G80" s="134">
        <v>2047982.09</v>
      </c>
      <c r="H80" s="31">
        <f>IF($H$56=Lists!$D$8, IFERROR(F80-E80, ""), IF($H$56=Lists!$D$9, IFERROR(G80-E80, ""), IFERROR(G80-F80, "")))</f>
        <v>-1389522.5999999999</v>
      </c>
      <c r="I80" s="136" t="s">
        <v>228</v>
      </c>
      <c r="J80" s="57"/>
    </row>
    <row r="81" spans="1:10" x14ac:dyDescent="0.25">
      <c r="A81" s="56"/>
      <c r="B81" s="15" t="s">
        <v>167</v>
      </c>
      <c r="D81" s="16"/>
      <c r="E81" s="97">
        <v>1221186</v>
      </c>
      <c r="F81" s="135">
        <v>630720</v>
      </c>
      <c r="G81" s="98">
        <v>479801.55</v>
      </c>
      <c r="H81" s="31">
        <f>IF($H$56=Lists!$D$8, IFERROR(F81-E81, ""), IF($H$56=Lists!$D$9, IFERROR(G81-E81, ""), IFERROR(G81-F81, "")))</f>
        <v>-150918.45000000001</v>
      </c>
      <c r="I81" s="83"/>
      <c r="J81" s="57"/>
    </row>
    <row r="82" spans="1:10" x14ac:dyDescent="0.25">
      <c r="A82" s="56"/>
      <c r="B82" s="15" t="s">
        <v>166</v>
      </c>
      <c r="D82" s="16"/>
      <c r="E82" s="97">
        <f>527500*1.1426</f>
        <v>602721.5</v>
      </c>
      <c r="F82" s="97">
        <f>1018191*1.1051</f>
        <v>1125202.8740999999</v>
      </c>
      <c r="G82" s="97"/>
      <c r="H82" s="31">
        <f>IF($H$56=Lists!$D$8, IFERROR(F82-E82, ""), IF($H$56=Lists!$D$9, IFERROR(G82-E82, ""), IFERROR(G82-F82, "")))</f>
        <v>-1125202.8740999999</v>
      </c>
      <c r="I82" s="83"/>
      <c r="J82" s="57"/>
    </row>
    <row r="83" spans="1:10" x14ac:dyDescent="0.25">
      <c r="A83" s="56"/>
      <c r="B83" s="15" t="s">
        <v>168</v>
      </c>
      <c r="D83" s="16"/>
      <c r="E83" s="97">
        <f>659852-E82</f>
        <v>57130.5</v>
      </c>
      <c r="F83" s="97">
        <v>1931620</v>
      </c>
      <c r="G83" s="97"/>
      <c r="H83" s="32">
        <f>IF($H$56=Lists!$D$8, IFERROR(F83-E83, ""), IF($H$56=Lists!$D$9, IFERROR(G83-E83, ""), IFERROR(G83-F83, "")))</f>
        <v>-1931620</v>
      </c>
      <c r="I83" s="83"/>
      <c r="J83" s="57"/>
    </row>
    <row r="84" spans="1:10" x14ac:dyDescent="0.25">
      <c r="A84" s="56"/>
      <c r="B84" s="15" t="s">
        <v>13</v>
      </c>
      <c r="D84" s="16"/>
      <c r="E84" s="97">
        <v>176471</v>
      </c>
      <c r="F84" s="97">
        <v>433025</v>
      </c>
      <c r="G84" s="98"/>
      <c r="H84" s="31">
        <f>IF($H$56=Lists!$D$8, IFERROR(F84-E84, ""), IF($H$56=Lists!$D$9, IFERROR(G84-E84, ""), IFERROR(G84-F84, "")))</f>
        <v>-433025</v>
      </c>
      <c r="I84" s="99"/>
      <c r="J84" s="57"/>
    </row>
    <row r="85" spans="1:10" x14ac:dyDescent="0.25">
      <c r="A85" s="56"/>
      <c r="B85" s="212" t="s">
        <v>14</v>
      </c>
      <c r="C85" s="213"/>
      <c r="D85" s="214"/>
      <c r="E85" s="34">
        <f>SUM(E79:E84)</f>
        <v>3613567</v>
      </c>
      <c r="F85" s="34">
        <f>SUM(F79:F84)</f>
        <v>7764464.5640999991</v>
      </c>
      <c r="G85" s="34">
        <f>SUM(G79:G84)</f>
        <v>2761060.58</v>
      </c>
      <c r="H85" s="35">
        <f>IF($H$56=Lists!$D$8, IFERROR(F85-E85, ""), IF($H$56=Lists!$D$9, IFERROR(G85-E85, ""), IFERROR(G85-F85, "")))</f>
        <v>-5003403.9840999991</v>
      </c>
      <c r="I85" s="100"/>
      <c r="J85" s="57"/>
    </row>
    <row r="86" spans="1:10" ht="9.9499999999999993" customHeight="1" x14ac:dyDescent="0.25">
      <c r="A86" s="56"/>
      <c r="J86" s="57"/>
    </row>
    <row r="87" spans="1:10" x14ac:dyDescent="0.25">
      <c r="A87" s="56"/>
      <c r="B87" s="154" t="s">
        <v>15</v>
      </c>
      <c r="C87" s="155"/>
      <c r="D87" s="155"/>
      <c r="E87" s="155"/>
      <c r="F87" s="155"/>
      <c r="G87" s="155"/>
      <c r="H87" s="155"/>
      <c r="I87" s="156"/>
      <c r="J87" s="57"/>
    </row>
    <row r="88" spans="1:10" ht="14.45" customHeight="1" x14ac:dyDescent="0.25">
      <c r="A88" s="56"/>
      <c r="B88" s="12" t="s">
        <v>45</v>
      </c>
      <c r="C88" s="13"/>
      <c r="D88" s="14"/>
      <c r="E88" s="97">
        <v>2256857</v>
      </c>
      <c r="F88" s="97">
        <v>2649551</v>
      </c>
      <c r="G88" s="98"/>
      <c r="H88" s="36">
        <f>IF($H$56=Lists!$D$8, IFERROR(F88-E88, ""), IF($H$56=Lists!$D$9, IFERROR(G88-E88, ""), IFERROR(G88-F88, "")))</f>
        <v>-2649551</v>
      </c>
      <c r="I88" s="83"/>
      <c r="J88" s="57"/>
    </row>
    <row r="89" spans="1:10" x14ac:dyDescent="0.25">
      <c r="A89" s="56"/>
      <c r="B89" s="15" t="s">
        <v>46</v>
      </c>
      <c r="D89" s="16"/>
      <c r="E89" s="97"/>
      <c r="F89" s="97"/>
      <c r="G89" s="98"/>
      <c r="H89" s="36">
        <f>IF($H$56=Lists!$D$8, IFERROR(F89-E89, ""), IF($H$56=Lists!$D$9, IFERROR(G89-E89, ""), IFERROR(G89-F89, "")))</f>
        <v>0</v>
      </c>
      <c r="I89" s="99"/>
      <c r="J89" s="57"/>
    </row>
    <row r="90" spans="1:10" x14ac:dyDescent="0.25">
      <c r="A90" s="56"/>
      <c r="B90" s="15" t="s">
        <v>47</v>
      </c>
      <c r="D90" s="16"/>
      <c r="E90" s="97">
        <v>23998845</v>
      </c>
      <c r="F90" s="97">
        <v>33908748</v>
      </c>
      <c r="G90" s="97"/>
      <c r="H90" s="37">
        <f>IF($H$56=Lists!$D$8, IFERROR(F90-E90, ""), IF($H$56=Lists!$D$9, IFERROR(G90-E90, ""), IFERROR(G90-F90, "")))</f>
        <v>-33908748</v>
      </c>
      <c r="I90" s="99"/>
      <c r="J90" s="57"/>
    </row>
    <row r="91" spans="1:10" x14ac:dyDescent="0.25">
      <c r="A91" s="56"/>
      <c r="B91" s="209" t="s">
        <v>51</v>
      </c>
      <c r="C91" s="210"/>
      <c r="D91" s="211"/>
      <c r="E91" s="38">
        <f>SUM(E88:E90)</f>
        <v>26255702</v>
      </c>
      <c r="F91" s="38">
        <f t="shared" ref="F91:G91" si="5">SUM(F88:F90)</f>
        <v>36558299</v>
      </c>
      <c r="G91" s="38">
        <f t="shared" si="5"/>
        <v>0</v>
      </c>
      <c r="H91" s="36">
        <f>IF($H$56=Lists!$D$8, IFERROR(F91-E91, ""), IF($H$56=Lists!$D$9, IFERROR(G91-E91, ""), IFERROR(G91-F91, "")))</f>
        <v>-36558299</v>
      </c>
      <c r="I91" s="100"/>
      <c r="J91" s="57"/>
    </row>
    <row r="92" spans="1:10" x14ac:dyDescent="0.25">
      <c r="A92" s="56"/>
      <c r="B92" s="15" t="s">
        <v>48</v>
      </c>
      <c r="D92" s="16"/>
      <c r="E92" s="97">
        <v>1315114</v>
      </c>
      <c r="F92" s="97">
        <v>3344769</v>
      </c>
      <c r="G92" s="98"/>
      <c r="H92" s="36">
        <f>IF($H$56=Lists!$D$8, IFERROR(F92-E92, ""), IF($H$56=Lists!$D$9, IFERROR(G92-E92, ""), IFERROR(G92-F92, "")))</f>
        <v>-3344769</v>
      </c>
      <c r="I92" s="99"/>
      <c r="J92" s="57"/>
    </row>
    <row r="93" spans="1:10" x14ac:dyDescent="0.25">
      <c r="A93" s="56"/>
      <c r="B93" s="15" t="s">
        <v>49</v>
      </c>
      <c r="D93" s="16"/>
      <c r="E93" s="97"/>
      <c r="F93" s="97"/>
      <c r="G93" s="97"/>
      <c r="H93" s="36">
        <f>IF($H$56=Lists!$D$8, IFERROR(F93-E93, ""), IF($H$56=Lists!$D$9, IFERROR(G93-E93, ""), IFERROR(G93-F93, "")))</f>
        <v>0</v>
      </c>
      <c r="I93" s="132" t="s">
        <v>219</v>
      </c>
      <c r="J93" s="57"/>
    </row>
    <row r="94" spans="1:10" x14ac:dyDescent="0.25">
      <c r="A94" s="56"/>
      <c r="B94" s="15" t="s">
        <v>40</v>
      </c>
      <c r="D94" s="16"/>
      <c r="E94" s="97">
        <v>3266122</v>
      </c>
      <c r="F94" s="97">
        <v>3799247</v>
      </c>
      <c r="G94" s="97"/>
      <c r="H94" s="36">
        <f>IF($H$56=Lists!$D$8, IFERROR(F94-E94, ""), IF($H$56=Lists!$D$9, IFERROR(G94-E94, ""), IFERROR(G94-F94, "")))</f>
        <v>-3799247</v>
      </c>
      <c r="I94" s="99"/>
      <c r="J94" s="57"/>
    </row>
    <row r="95" spans="1:10" x14ac:dyDescent="0.25">
      <c r="A95" s="56"/>
      <c r="B95" s="15" t="str">
        <f>IF(C53=Lists!J3, "GCCM Costs", IF(C53=Lists!J4, "Design-Build Costs", ""))</f>
        <v/>
      </c>
      <c r="D95" s="16"/>
      <c r="E95" s="97">
        <f>1060002+4030397</f>
        <v>5090399</v>
      </c>
      <c r="F95" s="97"/>
      <c r="G95" s="97"/>
      <c r="H95" s="36">
        <f>IF($H$56=Lists!$D$8, IFERROR(F95-E95, ""), IF($H$56=Lists!$D$9, IFERROR(G95-E95, ""), IFERROR(G95-F95, "")))</f>
        <v>0</v>
      </c>
      <c r="I95" s="132" t="s">
        <v>220</v>
      </c>
      <c r="J95" s="57"/>
    </row>
    <row r="96" spans="1:10" x14ac:dyDescent="0.25">
      <c r="A96" s="56"/>
      <c r="B96" s="15" t="str">
        <f>IF(C53=Lists!J3, "GCCM Risk Contingency", "")</f>
        <v/>
      </c>
      <c r="D96" s="16"/>
      <c r="E96" s="97"/>
      <c r="F96" s="97"/>
      <c r="G96" s="97"/>
      <c r="H96" s="36">
        <f>IF($H$56=Lists!$D$8, IFERROR(F96-E96, ""), IF($H$56=Lists!$D$9, IFERROR(G96-E96, ""), IFERROR(G96-F96, "")))</f>
        <v>0</v>
      </c>
      <c r="I96" s="99"/>
      <c r="J96" s="57"/>
    </row>
    <row r="97" spans="1:10" x14ac:dyDescent="0.25">
      <c r="A97" s="56"/>
      <c r="B97" s="212" t="s">
        <v>52</v>
      </c>
      <c r="C97" s="213"/>
      <c r="D97" s="214"/>
      <c r="E97" s="38">
        <f>SUM(E91:E96)</f>
        <v>35927337</v>
      </c>
      <c r="F97" s="38">
        <f t="shared" ref="F97:G97" si="6">SUM(F91:F96)</f>
        <v>43702315</v>
      </c>
      <c r="G97" s="38">
        <f t="shared" si="6"/>
        <v>0</v>
      </c>
      <c r="H97" s="39">
        <f>IF($H$56=Lists!$D$8, IFERROR(F97-E97, ""), IF($H$56=Lists!$D$9, IFERROR(G97-E97, ""), IFERROR(G97-F97, "")))</f>
        <v>-43702315</v>
      </c>
      <c r="I97" s="84"/>
      <c r="J97" s="57"/>
    </row>
    <row r="98" spans="1:10" ht="14.25" customHeight="1" x14ac:dyDescent="0.25">
      <c r="A98" s="56"/>
      <c r="J98" s="57"/>
    </row>
    <row r="99" spans="1:10" x14ac:dyDescent="0.25">
      <c r="A99" s="56"/>
      <c r="B99" s="154" t="s">
        <v>16</v>
      </c>
      <c r="C99" s="155"/>
      <c r="D99" s="155"/>
      <c r="E99" s="155"/>
      <c r="F99" s="155"/>
      <c r="G99" s="155"/>
      <c r="H99" s="155"/>
      <c r="I99" s="156"/>
      <c r="J99" s="57"/>
    </row>
    <row r="100" spans="1:10" x14ac:dyDescent="0.25">
      <c r="A100" s="56"/>
      <c r="B100" s="40" t="s">
        <v>17</v>
      </c>
      <c r="D100" s="16"/>
      <c r="E100" s="101">
        <v>1446626</v>
      </c>
      <c r="F100" s="101">
        <v>1786561</v>
      </c>
      <c r="G100" s="102"/>
      <c r="H100" s="41">
        <f>IF($H$56=Lists!$D$8, IFERROR(F100-E100, ""), IF($H$56=Lists!$D$9, IFERROR(G100-E100, ""), IFERROR(G100-F100, "")))</f>
        <v>-1786561</v>
      </c>
      <c r="I100" s="103"/>
      <c r="J100" s="104"/>
    </row>
    <row r="101" spans="1:10" x14ac:dyDescent="0.25">
      <c r="A101" s="56"/>
      <c r="B101" s="40" t="s">
        <v>18</v>
      </c>
      <c r="D101" s="16"/>
      <c r="E101" s="101">
        <v>131279</v>
      </c>
      <c r="F101" s="101">
        <v>212843</v>
      </c>
      <c r="G101" s="102">
        <v>32826</v>
      </c>
      <c r="H101" s="41">
        <f>IF($H$56=Lists!$D$8, IFERROR(F101-E101, ""), IF($H$56=Lists!$D$9, IFERROR(G101-E101, ""), IFERROR(G101-F101, "")))</f>
        <v>-180017</v>
      </c>
      <c r="I101" s="103"/>
      <c r="J101" s="104"/>
    </row>
    <row r="102" spans="1:10" x14ac:dyDescent="0.25">
      <c r="A102" s="56"/>
      <c r="B102" s="40" t="s">
        <v>53</v>
      </c>
      <c r="D102" s="16"/>
      <c r="E102" s="97"/>
      <c r="F102" s="97">
        <v>88869</v>
      </c>
      <c r="G102" s="98"/>
      <c r="H102" s="42">
        <f>IF($H$56=Lists!$D$8, IFERROR(F102-E102, ""), IF($H$56=Lists!$D$9, IFERROR(G102-E102, ""), IFERROR(G102-F102, "")))</f>
        <v>-88869</v>
      </c>
      <c r="I102" s="83"/>
      <c r="J102" s="57"/>
    </row>
    <row r="103" spans="1:10" x14ac:dyDescent="0.25">
      <c r="A103" s="56"/>
      <c r="B103" s="40" t="s">
        <v>147</v>
      </c>
      <c r="D103" s="16"/>
      <c r="E103" s="97">
        <v>195913</v>
      </c>
      <c r="F103" s="97">
        <v>1476167</v>
      </c>
      <c r="G103" s="105">
        <v>213158.36</v>
      </c>
      <c r="H103" s="43">
        <f>IF($H$56=Lists!$D$8, IFERROR(F103-E103, ""), IF($H$56=Lists!$D$9, IFERROR(G103-E103, ""), IFERROR(G103-F103, "")))</f>
        <v>-1263008.6400000001</v>
      </c>
      <c r="I103" s="133" t="s">
        <v>221</v>
      </c>
      <c r="J103" s="104"/>
    </row>
    <row r="104" spans="1:10" ht="15.75" thickBot="1" x14ac:dyDescent="0.3">
      <c r="A104" s="56"/>
      <c r="B104" s="215" t="s">
        <v>54</v>
      </c>
      <c r="C104" s="216"/>
      <c r="D104" s="217"/>
      <c r="E104" s="44">
        <f>SUM(E100:E103)</f>
        <v>1773818</v>
      </c>
      <c r="F104" s="44">
        <f>SUM(F100:F103)</f>
        <v>3564440</v>
      </c>
      <c r="G104" s="44">
        <f>SUM(G100:G103)</f>
        <v>245984.36</v>
      </c>
      <c r="H104" s="39">
        <f>IF($H$56=Lists!$D$8, IFERROR(F104-E104, ""), IF($H$56=Lists!$D$9, IFERROR(G104-E104, ""), IFERROR(G104-F104, "")))</f>
        <v>-3318455.64</v>
      </c>
      <c r="I104" s="106"/>
      <c r="J104" s="104"/>
    </row>
    <row r="105" spans="1:10" ht="20.25" thickTop="1" thickBot="1" x14ac:dyDescent="0.35">
      <c r="A105" s="56"/>
      <c r="B105" s="107" t="s">
        <v>145</v>
      </c>
      <c r="C105" s="108"/>
      <c r="D105" s="108"/>
      <c r="E105" s="109">
        <f>SUM(E76,E85,E97,E104)</f>
        <v>41314722</v>
      </c>
      <c r="F105" s="109">
        <f>SUM(F76,F85,F97,F104)</f>
        <v>55031219.564099997</v>
      </c>
      <c r="G105" s="109">
        <f>SUM(G76,G85,G97,G104)</f>
        <v>3007044.94</v>
      </c>
      <c r="H105" s="109">
        <f>SUM(H76,H85,H97,H104)</f>
        <v>-52024174.6241</v>
      </c>
      <c r="I105" s="110"/>
      <c r="J105" s="104"/>
    </row>
    <row r="106" spans="1:10" ht="9.9499999999999993" customHeight="1" thickTop="1" x14ac:dyDescent="0.25">
      <c r="A106" s="56"/>
      <c r="B106" s="45"/>
      <c r="C106" s="45"/>
      <c r="D106" s="45"/>
      <c r="E106" s="46"/>
      <c r="F106" s="46"/>
      <c r="G106" s="46"/>
      <c r="H106" s="46"/>
      <c r="I106" s="111"/>
      <c r="J106" s="104"/>
    </row>
    <row r="107" spans="1:10" s="1" customFormat="1" x14ac:dyDescent="0.25">
      <c r="A107" s="60"/>
      <c r="B107" s="157" t="str">
        <f>IF(ReportType=Lists!$O$2, "", "Close-Out Information")</f>
        <v/>
      </c>
      <c r="C107" s="158"/>
      <c r="D107" s="158"/>
      <c r="E107" s="158"/>
      <c r="F107" s="158"/>
      <c r="G107" s="158"/>
      <c r="H107" s="158"/>
      <c r="I107" s="159"/>
      <c r="J107" s="61"/>
    </row>
    <row r="108" spans="1:10" s="1" customFormat="1" x14ac:dyDescent="0.25">
      <c r="A108" s="60"/>
      <c r="B108" s="47"/>
      <c r="C108" s="225"/>
      <c r="D108" s="225"/>
      <c r="E108" s="225" t="str">
        <f>IF(ReportType=Lists!$O$2, "", "NOTES")</f>
        <v/>
      </c>
      <c r="F108" s="225"/>
      <c r="G108" s="225"/>
      <c r="H108" s="225"/>
      <c r="I108" s="170"/>
      <c r="J108" s="61"/>
    </row>
    <row r="109" spans="1:10" ht="15" customHeight="1" x14ac:dyDescent="0.25">
      <c r="A109" s="56"/>
      <c r="B109" s="80" t="str">
        <f>IF(ReportType=Lists!$O$2, "", "Number of Change Orders")</f>
        <v/>
      </c>
      <c r="C109" s="218"/>
      <c r="D109" s="219"/>
      <c r="E109" s="222"/>
      <c r="F109" s="223"/>
      <c r="G109" s="223"/>
      <c r="H109" s="223"/>
      <c r="I109" s="224"/>
      <c r="J109" s="57"/>
    </row>
    <row r="110" spans="1:10" ht="15" customHeight="1" x14ac:dyDescent="0.25">
      <c r="A110" s="56"/>
      <c r="B110" s="80" t="str">
        <f>IF(ReportType=Lists!$O$2, "", "Total Value of Change Orders")</f>
        <v/>
      </c>
      <c r="C110" s="226"/>
      <c r="D110" s="227"/>
      <c r="E110" s="120"/>
      <c r="F110" s="121"/>
      <c r="G110" s="121"/>
      <c r="H110" s="121"/>
      <c r="I110" s="122"/>
      <c r="J110" s="57"/>
    </row>
    <row r="111" spans="1:10" ht="15" customHeight="1" x14ac:dyDescent="0.25">
      <c r="A111" s="56"/>
      <c r="B111" s="80" t="str">
        <f>IF(ReportType=Lists!$O$2, "", "Outstanding Liabilities")</f>
        <v/>
      </c>
      <c r="C111" s="226"/>
      <c r="D111" s="227"/>
      <c r="E111" s="120"/>
      <c r="F111" s="121"/>
      <c r="G111" s="121"/>
      <c r="H111" s="121"/>
      <c r="I111" s="122"/>
      <c r="J111" s="57"/>
    </row>
    <row r="112" spans="1:10" x14ac:dyDescent="0.25">
      <c r="A112" s="56"/>
      <c r="B112" s="18" t="str">
        <f>IF(ReportType=Lists!$O$2, "", "Unsettled Claims")</f>
        <v/>
      </c>
      <c r="C112" s="220"/>
      <c r="D112" s="221"/>
      <c r="E112" s="222"/>
      <c r="F112" s="223"/>
      <c r="G112" s="223"/>
      <c r="H112" s="223"/>
      <c r="I112" s="224"/>
      <c r="J112" s="57"/>
    </row>
    <row r="113" spans="1:10" ht="9.9499999999999993" customHeight="1" x14ac:dyDescent="0.25">
      <c r="A113" s="56"/>
      <c r="J113" s="57"/>
    </row>
    <row r="114" spans="1:10" ht="15.75" thickBot="1" x14ac:dyDescent="0.3">
      <c r="A114" s="56"/>
      <c r="B114" s="1" t="s">
        <v>20</v>
      </c>
      <c r="J114" s="57"/>
    </row>
    <row r="115" spans="1:10" x14ac:dyDescent="0.25">
      <c r="A115" s="56"/>
      <c r="B115" s="200" t="s">
        <v>230</v>
      </c>
      <c r="C115" s="201"/>
      <c r="D115" s="201"/>
      <c r="E115" s="201"/>
      <c r="F115" s="201"/>
      <c r="G115" s="201"/>
      <c r="H115" s="201"/>
      <c r="I115" s="202"/>
      <c r="J115" s="57"/>
    </row>
    <row r="116" spans="1:10" x14ac:dyDescent="0.25">
      <c r="A116" s="56"/>
      <c r="B116" s="203"/>
      <c r="C116" s="204"/>
      <c r="D116" s="204"/>
      <c r="E116" s="204"/>
      <c r="F116" s="204"/>
      <c r="G116" s="204"/>
      <c r="H116" s="204"/>
      <c r="I116" s="205"/>
      <c r="J116" s="57"/>
    </row>
    <row r="117" spans="1:10" x14ac:dyDescent="0.25">
      <c r="A117" s="56"/>
      <c r="B117" s="203"/>
      <c r="C117" s="204"/>
      <c r="D117" s="204"/>
      <c r="E117" s="204"/>
      <c r="F117" s="204"/>
      <c r="G117" s="204"/>
      <c r="H117" s="204"/>
      <c r="I117" s="205"/>
      <c r="J117" s="57"/>
    </row>
    <row r="118" spans="1:10" x14ac:dyDescent="0.25">
      <c r="A118" s="56"/>
      <c r="B118" s="203"/>
      <c r="C118" s="204"/>
      <c r="D118" s="204"/>
      <c r="E118" s="204"/>
      <c r="F118" s="204"/>
      <c r="G118" s="204"/>
      <c r="H118" s="204"/>
      <c r="I118" s="205"/>
      <c r="J118" s="57"/>
    </row>
    <row r="119" spans="1:10" x14ac:dyDescent="0.25">
      <c r="A119" s="56"/>
      <c r="B119" s="203"/>
      <c r="C119" s="204"/>
      <c r="D119" s="204"/>
      <c r="E119" s="204"/>
      <c r="F119" s="204"/>
      <c r="G119" s="204"/>
      <c r="H119" s="204"/>
      <c r="I119" s="205"/>
      <c r="J119" s="57"/>
    </row>
    <row r="120" spans="1:10" x14ac:dyDescent="0.25">
      <c r="A120" s="56"/>
      <c r="B120" s="203"/>
      <c r="C120" s="204"/>
      <c r="D120" s="204"/>
      <c r="E120" s="204"/>
      <c r="F120" s="204"/>
      <c r="G120" s="204"/>
      <c r="H120" s="204"/>
      <c r="I120" s="205"/>
      <c r="J120" s="57"/>
    </row>
    <row r="121" spans="1:10" x14ac:dyDescent="0.25">
      <c r="A121" s="56"/>
      <c r="B121" s="203"/>
      <c r="C121" s="204"/>
      <c r="D121" s="204"/>
      <c r="E121" s="204"/>
      <c r="F121" s="204"/>
      <c r="G121" s="204"/>
      <c r="H121" s="204"/>
      <c r="I121" s="205"/>
      <c r="J121" s="57"/>
    </row>
    <row r="122" spans="1:10" x14ac:dyDescent="0.25">
      <c r="A122" s="56"/>
      <c r="B122" s="203"/>
      <c r="C122" s="204"/>
      <c r="D122" s="204"/>
      <c r="E122" s="204"/>
      <c r="F122" s="204"/>
      <c r="G122" s="204"/>
      <c r="H122" s="204"/>
      <c r="I122" s="205"/>
      <c r="J122" s="57"/>
    </row>
    <row r="123" spans="1:10" x14ac:dyDescent="0.25">
      <c r="A123" s="56"/>
      <c r="B123" s="203"/>
      <c r="C123" s="204"/>
      <c r="D123" s="204"/>
      <c r="E123" s="204"/>
      <c r="F123" s="204"/>
      <c r="G123" s="204"/>
      <c r="H123" s="204"/>
      <c r="I123" s="205"/>
      <c r="J123" s="57"/>
    </row>
    <row r="124" spans="1:10" x14ac:dyDescent="0.25">
      <c r="A124" s="56"/>
      <c r="B124" s="203"/>
      <c r="C124" s="204"/>
      <c r="D124" s="204"/>
      <c r="E124" s="204"/>
      <c r="F124" s="204"/>
      <c r="G124" s="204"/>
      <c r="H124" s="204"/>
      <c r="I124" s="205"/>
      <c r="J124" s="57"/>
    </row>
    <row r="125" spans="1:10" x14ac:dyDescent="0.25">
      <c r="A125" s="56"/>
      <c r="B125" s="203"/>
      <c r="C125" s="204"/>
      <c r="D125" s="204"/>
      <c r="E125" s="204"/>
      <c r="F125" s="204"/>
      <c r="G125" s="204"/>
      <c r="H125" s="204"/>
      <c r="I125" s="205"/>
      <c r="J125" s="57"/>
    </row>
    <row r="126" spans="1:10" x14ac:dyDescent="0.25">
      <c r="A126" s="56"/>
      <c r="B126" s="203"/>
      <c r="C126" s="204"/>
      <c r="D126" s="204"/>
      <c r="E126" s="204"/>
      <c r="F126" s="204"/>
      <c r="G126" s="204"/>
      <c r="H126" s="204"/>
      <c r="I126" s="205"/>
      <c r="J126" s="57"/>
    </row>
    <row r="127" spans="1:10" x14ac:dyDescent="0.25">
      <c r="A127" s="56"/>
      <c r="B127" s="203"/>
      <c r="C127" s="204"/>
      <c r="D127" s="204"/>
      <c r="E127" s="204"/>
      <c r="F127" s="204"/>
      <c r="G127" s="204"/>
      <c r="H127" s="204"/>
      <c r="I127" s="205"/>
      <c r="J127" s="57"/>
    </row>
    <row r="128" spans="1:10" x14ac:dyDescent="0.25">
      <c r="A128" s="56"/>
      <c r="B128" s="203"/>
      <c r="C128" s="204"/>
      <c r="D128" s="204"/>
      <c r="E128" s="204"/>
      <c r="F128" s="204"/>
      <c r="G128" s="204"/>
      <c r="H128" s="204"/>
      <c r="I128" s="205"/>
      <c r="J128" s="57"/>
    </row>
    <row r="129" spans="1:10" x14ac:dyDescent="0.25">
      <c r="A129" s="56"/>
      <c r="B129" s="203"/>
      <c r="C129" s="204"/>
      <c r="D129" s="204"/>
      <c r="E129" s="204"/>
      <c r="F129" s="204"/>
      <c r="G129" s="204"/>
      <c r="H129" s="204"/>
      <c r="I129" s="205"/>
      <c r="J129" s="57"/>
    </row>
    <row r="130" spans="1:10" x14ac:dyDescent="0.25">
      <c r="A130" s="56"/>
      <c r="B130" s="203"/>
      <c r="C130" s="204"/>
      <c r="D130" s="204"/>
      <c r="E130" s="204"/>
      <c r="F130" s="204"/>
      <c r="G130" s="204"/>
      <c r="H130" s="204"/>
      <c r="I130" s="205"/>
      <c r="J130" s="57"/>
    </row>
    <row r="131" spans="1:10" x14ac:dyDescent="0.25">
      <c r="A131" s="56"/>
      <c r="B131" s="203"/>
      <c r="C131" s="204"/>
      <c r="D131" s="204"/>
      <c r="E131" s="204"/>
      <c r="F131" s="204"/>
      <c r="G131" s="204"/>
      <c r="H131" s="204"/>
      <c r="I131" s="205"/>
      <c r="J131" s="57"/>
    </row>
    <row r="132" spans="1:10" x14ac:dyDescent="0.25">
      <c r="A132" s="56"/>
      <c r="B132" s="203"/>
      <c r="C132" s="204"/>
      <c r="D132" s="204"/>
      <c r="E132" s="204"/>
      <c r="F132" s="204"/>
      <c r="G132" s="204"/>
      <c r="H132" s="204"/>
      <c r="I132" s="205"/>
      <c r="J132" s="57"/>
    </row>
    <row r="133" spans="1:10" x14ac:dyDescent="0.25">
      <c r="A133" s="56"/>
      <c r="B133" s="203"/>
      <c r="C133" s="204"/>
      <c r="D133" s="204"/>
      <c r="E133" s="204"/>
      <c r="F133" s="204"/>
      <c r="G133" s="204"/>
      <c r="H133" s="204"/>
      <c r="I133" s="205"/>
      <c r="J133" s="57"/>
    </row>
    <row r="134" spans="1:10" ht="15.75" thickBot="1" x14ac:dyDescent="0.3">
      <c r="A134" s="56"/>
      <c r="B134" s="206"/>
      <c r="C134" s="207"/>
      <c r="D134" s="207"/>
      <c r="E134" s="207"/>
      <c r="F134" s="207"/>
      <c r="G134" s="207"/>
      <c r="H134" s="207"/>
      <c r="I134" s="208"/>
      <c r="J134" s="57"/>
    </row>
    <row r="135" spans="1:10" ht="9.9499999999999993" customHeight="1" thickBot="1" x14ac:dyDescent="0.3">
      <c r="A135" s="91"/>
      <c r="B135" s="63"/>
      <c r="C135" s="63"/>
      <c r="D135" s="63"/>
      <c r="E135" s="63"/>
      <c r="F135" s="63"/>
      <c r="G135" s="63"/>
      <c r="H135" s="63"/>
      <c r="I135" s="63"/>
      <c r="J135" s="93"/>
    </row>
    <row r="136" spans="1:10" ht="15.75" thickTop="1" x14ac:dyDescent="0.25"/>
  </sheetData>
  <sheetProtection formatCells="0" formatColumns="0" formatRows="0" insertRows="0" insertHyperlinks="0"/>
  <mergeCells count="53">
    <mergeCell ref="B115:I134"/>
    <mergeCell ref="B91:D91"/>
    <mergeCell ref="B97:D97"/>
    <mergeCell ref="B104:D104"/>
    <mergeCell ref="B85:D85"/>
    <mergeCell ref="B107:I107"/>
    <mergeCell ref="C109:D109"/>
    <mergeCell ref="C112:D112"/>
    <mergeCell ref="E109:I109"/>
    <mergeCell ref="E112:I112"/>
    <mergeCell ref="C108:D108"/>
    <mergeCell ref="E108:I108"/>
    <mergeCell ref="B87:I87"/>
    <mergeCell ref="B99:I99"/>
    <mergeCell ref="C110:D110"/>
    <mergeCell ref="C111:D111"/>
    <mergeCell ref="B1:I1"/>
    <mergeCell ref="B3:I3"/>
    <mergeCell ref="C5:H5"/>
    <mergeCell ref="C7:H7"/>
    <mergeCell ref="B9:I9"/>
    <mergeCell ref="C6:H6"/>
    <mergeCell ref="B4:I4"/>
    <mergeCell ref="C10:H10"/>
    <mergeCell ref="C11:H11"/>
    <mergeCell ref="C12:H12"/>
    <mergeCell ref="B22:B27"/>
    <mergeCell ref="C16:I19"/>
    <mergeCell ref="A14:J14"/>
    <mergeCell ref="C21:I27"/>
    <mergeCell ref="B17:B19"/>
    <mergeCell ref="B78:I78"/>
    <mergeCell ref="B29:I29"/>
    <mergeCell ref="B50:I50"/>
    <mergeCell ref="A72:J72"/>
    <mergeCell ref="B74:D74"/>
    <mergeCell ref="C30:I30"/>
    <mergeCell ref="C31:D31"/>
    <mergeCell ref="E31:G31"/>
    <mergeCell ref="H31:H32"/>
    <mergeCell ref="I31:I32"/>
    <mergeCell ref="B76:D76"/>
    <mergeCell ref="E51:F51"/>
    <mergeCell ref="C51:D51"/>
    <mergeCell ref="C52:D52"/>
    <mergeCell ref="C53:D53"/>
    <mergeCell ref="B75:I75"/>
    <mergeCell ref="G51:H51"/>
    <mergeCell ref="G52:H52"/>
    <mergeCell ref="G53:H53"/>
    <mergeCell ref="B56:D56"/>
    <mergeCell ref="B64:I64"/>
    <mergeCell ref="B55:I55"/>
  </mergeCells>
  <conditionalFormatting sqref="A112:J135 A110:C111 E110:J111 A59:J64 A57:D58 G57:J58 A70:J78 A65:D69 H65:J69 A85:J87 A79:D84 H79:J84 A91:J91 A88:D90 G88:J90 A96:J99 G92:J92 G94:J94 G93:H93 J93 A92:D95 J95 F95:H95 A104:J109 A100:D103 H100:J102 H103 J103 A1:J56">
    <cfRule type="expression" dxfId="14" priority="15">
      <formula>CELL("PROTECT", A1)=0</formula>
    </cfRule>
  </conditionalFormatting>
  <conditionalFormatting sqref="E96:I96 F95:H95">
    <cfRule type="expression" dxfId="13" priority="14">
      <formula>$B95=""</formula>
    </cfRule>
  </conditionalFormatting>
  <conditionalFormatting sqref="E57:F58">
    <cfRule type="expression" dxfId="12" priority="12">
      <formula>CELL("PROTECT", E57)=0</formula>
    </cfRule>
  </conditionalFormatting>
  <conditionalFormatting sqref="E65:G69">
    <cfRule type="expression" dxfId="11" priority="11">
      <formula>CELL("PROTECT", E65)=0</formula>
    </cfRule>
  </conditionalFormatting>
  <conditionalFormatting sqref="E79:G79 E82:G84 E80:F80 E81 G81">
    <cfRule type="expression" dxfId="10" priority="10">
      <formula>CELL("PROTECT", E79)=0</formula>
    </cfRule>
  </conditionalFormatting>
  <conditionalFormatting sqref="E88:F90">
    <cfRule type="expression" dxfId="9" priority="9">
      <formula>CELL("PROTECT", E88)=0</formula>
    </cfRule>
  </conditionalFormatting>
  <conditionalFormatting sqref="E92:F94">
    <cfRule type="expression" dxfId="8" priority="8">
      <formula>CELL("PROTECT", E92)=0</formula>
    </cfRule>
  </conditionalFormatting>
  <conditionalFormatting sqref="I93">
    <cfRule type="expression" dxfId="7" priority="7">
      <formula>CELL("PROTECT", I93)=0</formula>
    </cfRule>
  </conditionalFormatting>
  <conditionalFormatting sqref="E95">
    <cfRule type="expression" dxfId="6" priority="6">
      <formula>CELL("PROTECT", E95)=0</formula>
    </cfRule>
  </conditionalFormatting>
  <conditionalFormatting sqref="E95">
    <cfRule type="expression" dxfId="5" priority="5">
      <formula>$B95=""</formula>
    </cfRule>
  </conditionalFormatting>
  <conditionalFormatting sqref="I95">
    <cfRule type="expression" dxfId="4" priority="4">
      <formula>CELL("PROTECT", I95)=0</formula>
    </cfRule>
  </conditionalFormatting>
  <conditionalFormatting sqref="I95">
    <cfRule type="expression" dxfId="3" priority="3">
      <formula>$B95=""</formula>
    </cfRule>
  </conditionalFormatting>
  <conditionalFormatting sqref="E100:G103">
    <cfRule type="expression" dxfId="2" priority="2">
      <formula>CELL("PROTECT", E100)=0</formula>
    </cfRule>
  </conditionalFormatting>
  <conditionalFormatting sqref="I103">
    <cfRule type="expression" dxfId="1" priority="1">
      <formula>CELL("PROTECT", I103)=0</formula>
    </cfRule>
  </conditionalFormatting>
  <dataValidations count="1">
    <dataValidation type="list" allowBlank="1" showInputMessage="1" showErrorMessage="1" sqref="K63" xr:uid="{00000000-0002-0000-0100-000000000000}">
      <formula1>"PMoptions"</formula1>
    </dataValidation>
  </dataValidations>
  <hyperlinks>
    <hyperlink ref="C12" r:id="rId1" xr:uid="{AEC538A6-C072-49CC-B33A-352DE3B4B071}"/>
  </hyperlinks>
  <pageMargins left="0.45" right="0.45" top="0.5" bottom="0.5" header="0.3" footer="0.3"/>
  <pageSetup scale="65" fitToHeight="2" orientation="portrait" r:id="rId2"/>
  <headerFooter>
    <oddFooter>&amp;C&amp;P</oddFooter>
  </headerFooter>
  <rowBreaks count="1" manualBreakCount="1">
    <brk id="71" max="9" man="1"/>
  </rowBreaks>
  <extLst>
    <ext xmlns:x14="http://schemas.microsoft.com/office/spreadsheetml/2009/9/main" uri="{78C0D931-6437-407d-A8EE-F0AAD7539E65}">
      <x14:conditionalFormattings>
        <x14:conditionalFormatting xmlns:xm="http://schemas.microsoft.com/office/excel/2006/main">
          <x14:cfRule type="expression" priority="13" id="{B9175676-CF21-48FE-9D3A-C33726FBC220}">
            <xm:f>ReportType=Lists!$O$2</xm:f>
            <x14:dxf>
              <font>
                <b val="0"/>
                <i val="0"/>
              </font>
              <numFmt numFmtId="0" formatCode="General"/>
              <fill>
                <patternFill patternType="none">
                  <bgColor auto="1"/>
                </patternFill>
              </fill>
              <border>
                <left/>
                <right/>
                <top/>
                <bottom/>
                <vertical/>
                <horizontal/>
              </border>
            </x14:dxf>
          </x14:cfRule>
          <xm:sqref>B107:I112</xm:sqref>
        </x14:conditionalFormatting>
      </x14:conditionalFormattings>
    </ext>
    <ext xmlns:x14="http://schemas.microsoft.com/office/spreadsheetml/2009/9/main" uri="{CCE6A557-97BC-4b89-ADB6-D9C93CAAB3DF}">
      <x14:dataValidations xmlns:xm="http://schemas.microsoft.com/office/excel/2006/main" count="7">
        <x14:dataValidation type="list" allowBlank="1" showInputMessage="1" showErrorMessage="1" xr:uid="{00000000-0002-0000-0100-000001000000}">
          <x14:formula1>
            <xm:f>Lists!$B$2:$B$65</xm:f>
          </x14:formula1>
          <xm:sqref>C51:D51</xm:sqref>
        </x14:dataValidation>
        <x14:dataValidation type="list" allowBlank="1" showInputMessage="1" showErrorMessage="1" xr:uid="{00000000-0002-0000-0100-000002000000}">
          <x14:formula1>
            <xm:f>Lists!$D$2:$D$3</xm:f>
          </x14:formula1>
          <xm:sqref>G52:H53</xm:sqref>
        </x14:dataValidation>
        <x14:dataValidation type="list" allowBlank="1" showInputMessage="1" showErrorMessage="1" xr:uid="{00000000-0002-0000-0100-000003000000}">
          <x14:formula1>
            <xm:f>Lists!$F$2:$F$4</xm:f>
          </x14:formula1>
          <xm:sqref>G51:H51</xm:sqref>
        </x14:dataValidation>
        <x14:dataValidation type="list" allowBlank="1" showInputMessage="1" showErrorMessage="1" xr:uid="{00000000-0002-0000-0100-000004000000}">
          <x14:formula1>
            <xm:f>Lists!$J$2:$J$5</xm:f>
          </x14:formula1>
          <xm:sqref>C53:D53</xm:sqref>
        </x14:dataValidation>
        <x14:dataValidation type="list" allowBlank="1" showInputMessage="1" showErrorMessage="1" xr:uid="{00000000-0002-0000-0100-000005000000}">
          <x14:formula1>
            <xm:f>Lists!$D$8:$D$10</xm:f>
          </x14:formula1>
          <xm:sqref>H56</xm:sqref>
        </x14:dataValidation>
        <x14:dataValidation type="list" allowBlank="1" showInputMessage="1" showErrorMessage="1" xr:uid="{00000000-0002-0000-0100-000006000000}">
          <x14:formula1>
            <xm:f>Lists!$O$2:$O$3</xm:f>
          </x14:formula1>
          <xm:sqref>B3:I3</xm:sqref>
        </x14:dataValidation>
        <x14:dataValidation type="list" allowBlank="1" showInputMessage="1" showErrorMessage="1" xr:uid="{00000000-0002-0000-0100-000007000000}">
          <x14:formula1>
            <xm:f>Lists!$M$2:$M$26</xm:f>
          </x14:formula1>
          <xm:sqref>B4:I4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3"/>
  <sheetViews>
    <sheetView showGridLines="0" zoomScaleNormal="100" workbookViewId="0">
      <selection sqref="A1:R2"/>
    </sheetView>
  </sheetViews>
  <sheetFormatPr defaultRowHeight="15" x14ac:dyDescent="0.25"/>
  <cols>
    <col min="1" max="8" width="9.140625" customWidth="1"/>
    <col min="9" max="9" width="6.140625" customWidth="1"/>
    <col min="10" max="17" width="9.140625" customWidth="1"/>
    <col min="18" max="18" width="4" customWidth="1"/>
    <col min="19" max="19" width="9.140625" customWidth="1"/>
  </cols>
  <sheetData>
    <row r="1" spans="1:31" ht="15" customHeight="1" x14ac:dyDescent="0.35">
      <c r="A1" s="228" t="s">
        <v>206</v>
      </c>
      <c r="B1" s="228"/>
      <c r="C1" s="228"/>
      <c r="D1" s="228"/>
      <c r="E1" s="228"/>
      <c r="F1" s="228"/>
      <c r="G1" s="228"/>
      <c r="H1" s="228"/>
      <c r="I1" s="228"/>
      <c r="J1" s="228"/>
      <c r="K1" s="228"/>
      <c r="L1" s="228"/>
      <c r="M1" s="228"/>
      <c r="N1" s="228"/>
      <c r="O1" s="228"/>
      <c r="P1" s="228"/>
      <c r="Q1" s="228"/>
      <c r="R1" s="228"/>
      <c r="S1" s="127"/>
      <c r="T1" s="126"/>
      <c r="U1" s="126"/>
      <c r="V1" s="126"/>
      <c r="W1" s="126"/>
      <c r="X1" s="126"/>
      <c r="Y1" s="126"/>
      <c r="Z1" s="126"/>
      <c r="AA1" s="126"/>
      <c r="AB1" s="126"/>
      <c r="AC1" s="126"/>
      <c r="AD1" s="126"/>
      <c r="AE1" s="126"/>
    </row>
    <row r="2" spans="1:31" ht="15" customHeight="1" x14ac:dyDescent="0.35">
      <c r="A2" s="228"/>
      <c r="B2" s="228"/>
      <c r="C2" s="228"/>
      <c r="D2" s="228"/>
      <c r="E2" s="228"/>
      <c r="F2" s="228"/>
      <c r="G2" s="228"/>
      <c r="H2" s="228"/>
      <c r="I2" s="228"/>
      <c r="J2" s="228"/>
      <c r="K2" s="228"/>
      <c r="L2" s="228"/>
      <c r="M2" s="228"/>
      <c r="N2" s="228"/>
      <c r="O2" s="228"/>
      <c r="P2" s="228"/>
      <c r="Q2" s="228"/>
      <c r="R2" s="228"/>
      <c r="S2" s="127"/>
      <c r="T2" s="126"/>
      <c r="U2" s="126"/>
      <c r="V2" s="126"/>
      <c r="W2" s="126"/>
      <c r="X2" s="126"/>
      <c r="Y2" s="126"/>
      <c r="Z2" s="126"/>
      <c r="AA2" s="126"/>
      <c r="AB2" s="126"/>
      <c r="AC2" s="126"/>
      <c r="AD2" s="126"/>
      <c r="AE2" s="126"/>
    </row>
    <row r="3" spans="1:31" ht="9" customHeight="1" x14ac:dyDescent="0.25"/>
  </sheetData>
  <sheetProtection password="E721" sheet="1" scenarios="1"/>
  <mergeCells count="1">
    <mergeCell ref="A1:R2"/>
  </mergeCells>
  <pageMargins left="0.7" right="0.7" top="0.75" bottom="0.75" header="0.3" footer="0.3"/>
  <pageSetup scale="5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65"/>
  <sheetViews>
    <sheetView workbookViewId="0">
      <selection activeCell="M2" sqref="M2"/>
    </sheetView>
  </sheetViews>
  <sheetFormatPr defaultRowHeight="15" x14ac:dyDescent="0.25"/>
  <cols>
    <col min="2" max="2" width="50.140625" bestFit="1" customWidth="1"/>
    <col min="8" max="8" width="9.140625" style="2"/>
    <col min="13" max="13" width="15.42578125" bestFit="1" customWidth="1"/>
    <col min="15" max="15" width="58.85546875" bestFit="1" customWidth="1"/>
  </cols>
  <sheetData>
    <row r="1" spans="2:15" x14ac:dyDescent="0.25">
      <c r="B1" s="1" t="s">
        <v>69</v>
      </c>
      <c r="C1" s="1"/>
      <c r="D1" s="1" t="s">
        <v>140</v>
      </c>
      <c r="E1" s="1"/>
      <c r="F1" s="1" t="s">
        <v>142</v>
      </c>
      <c r="G1" s="1"/>
      <c r="H1" s="119"/>
      <c r="I1" s="1"/>
      <c r="J1" s="1"/>
      <c r="K1" s="1"/>
      <c r="L1" s="1"/>
      <c r="M1" s="1" t="s">
        <v>169</v>
      </c>
      <c r="N1" s="1"/>
      <c r="O1" s="1" t="s">
        <v>170</v>
      </c>
    </row>
    <row r="2" spans="2:15" ht="15" customHeight="1" x14ac:dyDescent="0.25">
      <c r="B2" t="s">
        <v>97</v>
      </c>
      <c r="D2" t="s">
        <v>138</v>
      </c>
      <c r="F2" t="s">
        <v>141</v>
      </c>
      <c r="H2" s="2" t="s">
        <v>23</v>
      </c>
      <c r="J2" t="s">
        <v>55</v>
      </c>
      <c r="M2" t="s">
        <v>208</v>
      </c>
      <c r="O2" t="s">
        <v>171</v>
      </c>
    </row>
    <row r="3" spans="2:15" ht="15" customHeight="1" x14ac:dyDescent="0.25">
      <c r="B3" t="s">
        <v>98</v>
      </c>
      <c r="D3" t="s">
        <v>139</v>
      </c>
      <c r="F3" t="s">
        <v>59</v>
      </c>
      <c r="H3" s="3" t="s">
        <v>24</v>
      </c>
      <c r="J3" t="s">
        <v>172</v>
      </c>
      <c r="M3" t="str">
        <f ca="1">TEXT(DATE(YEAR(TODAY()), MONTH(TODAY())+ROWS($M$2:$M3)-1, DAY(1)), "MMMM YYYY")</f>
        <v>July 2024</v>
      </c>
      <c r="O3" t="s">
        <v>146</v>
      </c>
    </row>
    <row r="4" spans="2:15" ht="15" customHeight="1" x14ac:dyDescent="0.25">
      <c r="B4" t="s">
        <v>99</v>
      </c>
      <c r="F4" t="s">
        <v>149</v>
      </c>
      <c r="H4" s="2" t="s">
        <v>25</v>
      </c>
      <c r="J4" t="s">
        <v>56</v>
      </c>
      <c r="M4" t="str">
        <f ca="1">TEXT(DATE(YEAR(TODAY()), MONTH(TODAY())+ROWS($M$2:$M4)-1, DAY(1)), "MMMM YYYY")</f>
        <v>August 2024</v>
      </c>
    </row>
    <row r="5" spans="2:15" ht="15" customHeight="1" x14ac:dyDescent="0.25">
      <c r="B5" t="s">
        <v>75</v>
      </c>
      <c r="H5" s="3" t="s">
        <v>26</v>
      </c>
      <c r="J5" t="s">
        <v>149</v>
      </c>
      <c r="M5" t="str">
        <f ca="1">TEXT(DATE(YEAR(TODAY()), MONTH(TODAY())+ROWS($M$2:$M5)-1, DAY(1)), "MMMM YYYY")</f>
        <v>September 2024</v>
      </c>
    </row>
    <row r="6" spans="2:15" ht="15" customHeight="1" x14ac:dyDescent="0.25">
      <c r="B6" t="s">
        <v>76</v>
      </c>
      <c r="H6" s="2" t="s">
        <v>22</v>
      </c>
      <c r="M6" t="str">
        <f ca="1">TEXT(DATE(YEAR(TODAY()), MONTH(TODAY())+ROWS($M$2:$M6)-1, DAY(1)), "MMMM YYYY")</f>
        <v>October 2024</v>
      </c>
    </row>
    <row r="7" spans="2:15" ht="15" customHeight="1" x14ac:dyDescent="0.25">
      <c r="B7" t="s">
        <v>100</v>
      </c>
      <c r="H7" s="3" t="s">
        <v>27</v>
      </c>
      <c r="M7" t="str">
        <f ca="1">TEXT(DATE(YEAR(TODAY()), MONTH(TODAY())+ROWS($M$2:$M7)-1, DAY(1)), "MMMM YYYY")</f>
        <v>November 2024</v>
      </c>
    </row>
    <row r="8" spans="2:15" ht="15" customHeight="1" x14ac:dyDescent="0.25">
      <c r="B8" t="s">
        <v>124</v>
      </c>
      <c r="D8" t="s">
        <v>173</v>
      </c>
      <c r="H8" s="2" t="s">
        <v>21</v>
      </c>
      <c r="M8" t="str">
        <f ca="1">TEXT(DATE(YEAR(TODAY()), MONTH(TODAY())+ROWS($M$2:$M8)-1, DAY(1)), "MMMM YYYY")</f>
        <v>December 2024</v>
      </c>
    </row>
    <row r="9" spans="2:15" ht="15" customHeight="1" x14ac:dyDescent="0.25">
      <c r="B9" t="s">
        <v>101</v>
      </c>
      <c r="D9" t="s">
        <v>174</v>
      </c>
      <c r="H9" s="3" t="s">
        <v>28</v>
      </c>
      <c r="M9" t="str">
        <f ca="1">TEXT(DATE(YEAR(TODAY()), MONTH(TODAY())+ROWS($M$2:$M9)-1, DAY(1)), "MMMM YYYY")</f>
        <v>January 2025</v>
      </c>
    </row>
    <row r="10" spans="2:15" ht="15" customHeight="1" x14ac:dyDescent="0.25">
      <c r="B10" t="s">
        <v>77</v>
      </c>
      <c r="D10" t="s">
        <v>197</v>
      </c>
      <c r="H10" s="2" t="s">
        <v>29</v>
      </c>
      <c r="M10" t="str">
        <f ca="1">TEXT(DATE(YEAR(TODAY()), MONTH(TODAY())+ROWS($M$2:$M10)-1, DAY(1)), "MMMM YYYY")</f>
        <v>February 2025</v>
      </c>
    </row>
    <row r="11" spans="2:15" ht="15" customHeight="1" x14ac:dyDescent="0.25">
      <c r="B11" t="s">
        <v>102</v>
      </c>
      <c r="H11" s="3" t="s">
        <v>30</v>
      </c>
      <c r="M11" t="str">
        <f ca="1">TEXT(DATE(YEAR(TODAY()), MONTH(TODAY())+ROWS($M$2:$M11)-1, DAY(1)), "MMMM YYYY")</f>
        <v>March 2025</v>
      </c>
    </row>
    <row r="12" spans="2:15" ht="15" customHeight="1" x14ac:dyDescent="0.25">
      <c r="B12" t="s">
        <v>103</v>
      </c>
      <c r="H12" s="3" t="s">
        <v>31</v>
      </c>
      <c r="M12" t="str">
        <f ca="1">TEXT(DATE(YEAR(TODAY()), MONTH(TODAY())+ROWS($M$2:$M12)-1, DAY(1)), "MMMM YYYY")</f>
        <v>April 2025</v>
      </c>
    </row>
    <row r="13" spans="2:15" ht="15" customHeight="1" x14ac:dyDescent="0.25">
      <c r="B13" t="s">
        <v>78</v>
      </c>
      <c r="H13" s="3" t="s">
        <v>32</v>
      </c>
      <c r="M13" t="str">
        <f ca="1">TEXT(DATE(YEAR(TODAY()), MONTH(TODAY())+ROWS($M$2:$M13)-1, DAY(1)), "MMMM YYYY")</f>
        <v>May 2025</v>
      </c>
    </row>
    <row r="14" spans="2:15" ht="15" customHeight="1" x14ac:dyDescent="0.25">
      <c r="B14" t="s">
        <v>104</v>
      </c>
      <c r="H14" s="2" t="s">
        <v>33</v>
      </c>
      <c r="M14" t="str">
        <f ca="1">TEXT(DATE(YEAR(TODAY()), MONTH(TODAY())+ROWS($M$2:$M14)-1, DAY(1)), "MMMM YYYY")</f>
        <v>June 2025</v>
      </c>
    </row>
    <row r="15" spans="2:15" ht="15" customHeight="1" x14ac:dyDescent="0.25">
      <c r="B15" t="s">
        <v>79</v>
      </c>
      <c r="H15" s="3" t="s">
        <v>34</v>
      </c>
      <c r="M15" t="str">
        <f ca="1">TEXT(DATE(YEAR(TODAY()), MONTH(TODAY())+ROWS($M$2:$M15)-1, DAY(1)), "MMMM YYYY")</f>
        <v>July 2025</v>
      </c>
    </row>
    <row r="16" spans="2:15" ht="15" customHeight="1" x14ac:dyDescent="0.25">
      <c r="B16" t="s">
        <v>105</v>
      </c>
      <c r="H16" s="2" t="s">
        <v>35</v>
      </c>
      <c r="M16" t="str">
        <f ca="1">TEXT(DATE(YEAR(TODAY()), MONTH(TODAY())+ROWS($M$2:$M16)-1, DAY(1)), "MMMM YYYY")</f>
        <v>August 2025</v>
      </c>
    </row>
    <row r="17" spans="2:13" ht="15" customHeight="1" x14ac:dyDescent="0.25">
      <c r="B17" t="s">
        <v>106</v>
      </c>
      <c r="H17" s="3" t="s">
        <v>36</v>
      </c>
      <c r="M17" t="str">
        <f ca="1">TEXT(DATE(YEAR(TODAY()), MONTH(TODAY())+ROWS($M$2:$M17)-1, DAY(1)), "MMMM YYYY")</f>
        <v>September 2025</v>
      </c>
    </row>
    <row r="18" spans="2:13" ht="15" customHeight="1" x14ac:dyDescent="0.25">
      <c r="B18" t="s">
        <v>107</v>
      </c>
      <c r="H18" s="2" t="s">
        <v>37</v>
      </c>
      <c r="M18" t="str">
        <f ca="1">TEXT(DATE(YEAR(TODAY()), MONTH(TODAY())+ROWS($M$2:$M18)-1, DAY(1)), "MMMM YYYY")</f>
        <v>October 2025</v>
      </c>
    </row>
    <row r="19" spans="2:13" ht="15" customHeight="1" x14ac:dyDescent="0.25">
      <c r="B19" t="s">
        <v>125</v>
      </c>
      <c r="H19" s="3" t="s">
        <v>38</v>
      </c>
      <c r="M19" t="str">
        <f ca="1">TEXT(DATE(YEAR(TODAY()), MONTH(TODAY())+ROWS($M$2:$M19)-1, DAY(1)), "MMMM YYYY")</f>
        <v>November 2025</v>
      </c>
    </row>
    <row r="20" spans="2:13" ht="15" customHeight="1" x14ac:dyDescent="0.25">
      <c r="B20" t="s">
        <v>80</v>
      </c>
      <c r="H20" s="2" t="s">
        <v>150</v>
      </c>
      <c r="M20" t="str">
        <f ca="1">TEXT(DATE(YEAR(TODAY()), MONTH(TODAY())+ROWS($M$2:$M20)-1, DAY(1)), "MMMM YYYY")</f>
        <v>December 2025</v>
      </c>
    </row>
    <row r="21" spans="2:13" ht="15" customHeight="1" x14ac:dyDescent="0.25">
      <c r="B21" t="s">
        <v>81</v>
      </c>
      <c r="H21" s="3">
        <v>2022</v>
      </c>
      <c r="M21" t="str">
        <f ca="1">TEXT(DATE(YEAR(TODAY()), MONTH(TODAY())+ROWS($M$2:$M21)-1, DAY(1)), "MMMM YYYY")</f>
        <v>January 2026</v>
      </c>
    </row>
    <row r="22" spans="2:13" ht="15" customHeight="1" x14ac:dyDescent="0.25">
      <c r="B22" t="s">
        <v>126</v>
      </c>
      <c r="H22" s="2" t="s">
        <v>151</v>
      </c>
      <c r="M22" t="str">
        <f ca="1">TEXT(DATE(YEAR(TODAY()), MONTH(TODAY())+ROWS($M$2:$M22)-1, DAY(1)), "MMMM YYYY")</f>
        <v>February 2026</v>
      </c>
    </row>
    <row r="23" spans="2:13" ht="15" customHeight="1" x14ac:dyDescent="0.25">
      <c r="B23" t="s">
        <v>108</v>
      </c>
      <c r="H23" s="3">
        <v>2024</v>
      </c>
      <c r="M23" t="str">
        <f ca="1">TEXT(DATE(YEAR(TODAY()), MONTH(TODAY())+ROWS($M$2:$M23)-1, DAY(1)), "MMMM YYYY")</f>
        <v>March 2026</v>
      </c>
    </row>
    <row r="24" spans="2:13" ht="15" customHeight="1" x14ac:dyDescent="0.25">
      <c r="B24" t="s">
        <v>82</v>
      </c>
      <c r="M24" t="str">
        <f ca="1">TEXT(DATE(YEAR(TODAY()), MONTH(TODAY())+ROWS($M$2:$M24)-1, DAY(1)), "MMMM YYYY")</f>
        <v>April 2026</v>
      </c>
    </row>
    <row r="25" spans="2:13" ht="15" customHeight="1" x14ac:dyDescent="0.25">
      <c r="B25" t="s">
        <v>127</v>
      </c>
      <c r="H25" s="3"/>
      <c r="M25" t="str">
        <f ca="1">TEXT(DATE(YEAR(TODAY()), MONTH(TODAY())+ROWS($M$2:$M25)-1, DAY(1)), "MMMM YYYY")</f>
        <v>May 2026</v>
      </c>
    </row>
    <row r="26" spans="2:13" ht="15" customHeight="1" x14ac:dyDescent="0.25">
      <c r="B26" t="s">
        <v>128</v>
      </c>
      <c r="M26" t="str">
        <f ca="1">TEXT(DATE(YEAR(TODAY()), MONTH(TODAY())+ROWS($M$2:$M26)-1, DAY(1)), "MMMM YYYY")</f>
        <v>June 2026</v>
      </c>
    </row>
    <row r="27" spans="2:13" ht="15" customHeight="1" x14ac:dyDescent="0.25">
      <c r="B27" t="s">
        <v>109</v>
      </c>
    </row>
    <row r="28" spans="2:13" ht="15" customHeight="1" x14ac:dyDescent="0.25">
      <c r="B28" t="s">
        <v>83</v>
      </c>
    </row>
    <row r="29" spans="2:13" ht="15" customHeight="1" x14ac:dyDescent="0.25">
      <c r="B29" t="s">
        <v>84</v>
      </c>
    </row>
    <row r="30" spans="2:13" ht="15" customHeight="1" x14ac:dyDescent="0.25">
      <c r="B30" t="s">
        <v>129</v>
      </c>
    </row>
    <row r="31" spans="2:13" ht="15" customHeight="1" x14ac:dyDescent="0.25">
      <c r="B31" t="s">
        <v>85</v>
      </c>
    </row>
    <row r="32" spans="2:13" ht="15" customHeight="1" x14ac:dyDescent="0.25">
      <c r="B32" t="s">
        <v>110</v>
      </c>
    </row>
    <row r="33" spans="2:2" ht="15" customHeight="1" x14ac:dyDescent="0.25">
      <c r="B33" t="s">
        <v>111</v>
      </c>
    </row>
    <row r="34" spans="2:2" ht="15" customHeight="1" x14ac:dyDescent="0.25">
      <c r="B34" t="s">
        <v>86</v>
      </c>
    </row>
    <row r="35" spans="2:2" ht="15" customHeight="1" x14ac:dyDescent="0.25">
      <c r="B35" t="s">
        <v>87</v>
      </c>
    </row>
    <row r="36" spans="2:2" ht="15" customHeight="1" x14ac:dyDescent="0.25">
      <c r="B36" t="s">
        <v>88</v>
      </c>
    </row>
    <row r="37" spans="2:2" ht="15" customHeight="1" x14ac:dyDescent="0.25">
      <c r="B37" t="s">
        <v>112</v>
      </c>
    </row>
    <row r="38" spans="2:2" ht="15" customHeight="1" x14ac:dyDescent="0.25">
      <c r="B38" t="s">
        <v>113</v>
      </c>
    </row>
    <row r="39" spans="2:2" ht="15" customHeight="1" x14ac:dyDescent="0.25">
      <c r="B39" t="s">
        <v>89</v>
      </c>
    </row>
    <row r="40" spans="2:2" ht="15" customHeight="1" x14ac:dyDescent="0.25">
      <c r="B40" t="s">
        <v>114</v>
      </c>
    </row>
    <row r="41" spans="2:2" ht="15" customHeight="1" x14ac:dyDescent="0.25">
      <c r="B41" t="s">
        <v>130</v>
      </c>
    </row>
    <row r="42" spans="2:2" ht="15" customHeight="1" x14ac:dyDescent="0.25">
      <c r="B42" t="s">
        <v>131</v>
      </c>
    </row>
    <row r="43" spans="2:2" ht="15" customHeight="1" x14ac:dyDescent="0.25">
      <c r="B43" t="s">
        <v>132</v>
      </c>
    </row>
    <row r="44" spans="2:2" ht="15" customHeight="1" x14ac:dyDescent="0.25">
      <c r="B44" t="s">
        <v>115</v>
      </c>
    </row>
    <row r="45" spans="2:2" ht="15" customHeight="1" x14ac:dyDescent="0.25">
      <c r="B45" t="s">
        <v>90</v>
      </c>
    </row>
    <row r="46" spans="2:2" ht="15" customHeight="1" x14ac:dyDescent="0.25">
      <c r="B46" t="s">
        <v>116</v>
      </c>
    </row>
    <row r="47" spans="2:2" ht="15" customHeight="1" x14ac:dyDescent="0.25">
      <c r="B47" t="s">
        <v>117</v>
      </c>
    </row>
    <row r="48" spans="2:2" ht="15" customHeight="1" x14ac:dyDescent="0.25">
      <c r="B48" t="s">
        <v>118</v>
      </c>
    </row>
    <row r="49" spans="2:2" ht="15" customHeight="1" x14ac:dyDescent="0.25">
      <c r="B49" t="s">
        <v>133</v>
      </c>
    </row>
    <row r="50" spans="2:2" ht="15" customHeight="1" x14ac:dyDescent="0.25">
      <c r="B50" t="s">
        <v>91</v>
      </c>
    </row>
    <row r="51" spans="2:2" ht="15" customHeight="1" x14ac:dyDescent="0.25">
      <c r="B51" t="s">
        <v>134</v>
      </c>
    </row>
    <row r="52" spans="2:2" ht="15" customHeight="1" x14ac:dyDescent="0.25">
      <c r="B52" t="s">
        <v>136</v>
      </c>
    </row>
    <row r="53" spans="2:2" ht="15" customHeight="1" x14ac:dyDescent="0.25">
      <c r="B53" t="s">
        <v>92</v>
      </c>
    </row>
    <row r="54" spans="2:2" ht="15" customHeight="1" x14ac:dyDescent="0.25">
      <c r="B54" t="s">
        <v>137</v>
      </c>
    </row>
    <row r="55" spans="2:2" ht="15" customHeight="1" x14ac:dyDescent="0.25">
      <c r="B55" t="s">
        <v>119</v>
      </c>
    </row>
    <row r="56" spans="2:2" ht="15" customHeight="1" x14ac:dyDescent="0.25">
      <c r="B56" t="s">
        <v>120</v>
      </c>
    </row>
    <row r="57" spans="2:2" ht="15" customHeight="1" x14ac:dyDescent="0.25">
      <c r="B57" t="s">
        <v>93</v>
      </c>
    </row>
    <row r="58" spans="2:2" ht="15" customHeight="1" x14ac:dyDescent="0.25">
      <c r="B58" t="s">
        <v>121</v>
      </c>
    </row>
    <row r="59" spans="2:2" ht="15" customHeight="1" x14ac:dyDescent="0.25">
      <c r="B59" t="s">
        <v>94</v>
      </c>
    </row>
    <row r="60" spans="2:2" ht="15" customHeight="1" x14ac:dyDescent="0.25">
      <c r="B60" t="s">
        <v>122</v>
      </c>
    </row>
    <row r="61" spans="2:2" ht="15" customHeight="1" x14ac:dyDescent="0.25">
      <c r="B61" t="s">
        <v>135</v>
      </c>
    </row>
    <row r="62" spans="2:2" ht="15" customHeight="1" x14ac:dyDescent="0.25">
      <c r="B62" t="s">
        <v>95</v>
      </c>
    </row>
    <row r="63" spans="2:2" ht="15" customHeight="1" x14ac:dyDescent="0.25">
      <c r="B63" t="s">
        <v>74</v>
      </c>
    </row>
    <row r="64" spans="2:2" ht="15" customHeight="1" x14ac:dyDescent="0.25">
      <c r="B64" t="s">
        <v>96</v>
      </c>
    </row>
    <row r="65" spans="2:2" ht="15" customHeight="1" x14ac:dyDescent="0.25">
      <c r="B65" t="s">
        <v>123</v>
      </c>
    </row>
  </sheetData>
  <sheetProtection algorithmName="SHA-512" hashValue="cuI3h8YPril/MKpQ0k/zHgw5pahHCCcD+Jc+3kkPBDV4JlELjxs57m+y6aY+FjL7AvJjzrZlgBO+zo1rJQFQ4Q==" saltValue="wirYTvcw4k7jUK1aOmOBB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QuickStartGuide</vt:lpstr>
      <vt:lpstr>Major Project Report</vt:lpstr>
      <vt:lpstr>Photo Gallery</vt:lpstr>
      <vt:lpstr>Lists</vt:lpstr>
      <vt:lpstr>'Major Project Report'!Print_Area</vt:lpstr>
      <vt:lpstr>'Photo Gallery'!Print_Area</vt:lpstr>
      <vt:lpstr>ReportType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Office of Financial Management;Christine Thomas</dc:creator>
  <cp:lastModifiedBy>Cheryl Bivens</cp:lastModifiedBy>
  <cp:lastPrinted>2023-12-06T23:18:12Z</cp:lastPrinted>
  <dcterms:created xsi:type="dcterms:W3CDTF">2012-08-29T14:59:47Z</dcterms:created>
  <dcterms:modified xsi:type="dcterms:W3CDTF">2024-06-18T21:16:40Z</dcterms:modified>
</cp:coreProperties>
</file>