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 #2\"/>
    </mc:Choice>
  </mc:AlternateContent>
  <xr:revisionPtr revIDLastSave="0" documentId="13_ncr:1_{70039A9A-E01A-47D4-965A-63345FEBBA99}" xr6:coauthVersionLast="36" xr6:coauthVersionMax="47" xr10:uidLastSave="{00000000-0000-0000-0000-000000000000}"/>
  <bookViews>
    <workbookView xWindow="-105" yWindow="-105" windowWidth="19425" windowHeight="104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Report'!$A$1:$I$135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D44" i="3" l="1"/>
  <c r="G83" i="3" l="1"/>
  <c r="F83" i="3"/>
  <c r="F82" i="3"/>
  <c r="E44" i="3"/>
  <c r="E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H97" i="3"/>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H85" i="3" l="1"/>
  <c r="E85" i="3"/>
  <c r="H105" i="3" l="1"/>
  <c r="E62" i="3"/>
  <c r="E105" i="3"/>
  <c r="E63" i="3"/>
  <c r="G62" i="3"/>
  <c r="F62" i="3"/>
  <c r="F63" i="3"/>
  <c r="G105" i="3"/>
  <c r="G63" i="3"/>
  <c r="H62" i="3" l="1"/>
  <c r="H63" i="3"/>
  <c r="F105" i="3"/>
</calcChain>
</file>

<file path=xl/sharedStrings.xml><?xml version="1.0" encoding="utf-8"?>
<sst xmlns="http://schemas.openxmlformats.org/spreadsheetml/2006/main" count="252" uniqueCount="231">
  <si>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</si>
  <si>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</si>
  <si>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</si>
  <si>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</si>
  <si>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</si>
  <si>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</si>
  <si>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</si>
  <si>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</si>
  <si>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</si>
  <si>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</si>
  <si>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</si>
  <si>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</si>
  <si>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</si>
  <si>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</si>
  <si>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</si>
  <si>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</si>
  <si>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</si>
  <si>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</si>
  <si>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</si>
  <si>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</si>
  <si>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</si>
  <si>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</si>
  <si>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</si>
  <si>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</si>
  <si>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</si>
  <si>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</si>
  <si>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</si>
  <si>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</si>
  <si>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</si>
  <si>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</si>
  <si>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</si>
  <si>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</si>
  <si>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</si>
  <si>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</si>
  <si>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</si>
  <si>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</si>
  <si>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</si>
  <si>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</si>
  <si>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</si>
  <si>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</si>
  <si>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</si>
  <si>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</si>
  <si>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</si>
  <si>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</si>
  <si>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</si>
  <si>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</si>
  <si>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</si>
  <si>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</si>
  <si>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</si>
  <si>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</si>
  <si>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</si>
  <si>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</si>
  <si>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</si>
  <si>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</si>
  <si>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</si>
  <si>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</si>
  <si>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</si>
  <si>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</si>
  <si>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</si>
  <si>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</si>
  <si>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</si>
  <si>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</si>
  <si>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</si>
  <si>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</si>
  <si>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</si>
  <si>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</si>
  <si>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</si>
  <si>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</si>
  <si>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</si>
  <si>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</si>
  <si>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</si>
  <si>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</si>
  <si>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</si>
  <si>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</si>
  <si>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</si>
  <si>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</si>
  <si>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</si>
  <si>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</si>
  <si>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</si>
  <si>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</si>
  <si>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</si>
  <si>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</si>
  <si>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</si>
  <si>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</si>
  <si>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</si>
  <si>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</si>
  <si>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</si>
  <si>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</si>
  <si>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</si>
  <si>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</si>
  <si>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</si>
  <si>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</si>
  <si>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</si>
  <si>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</si>
  <si>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</si>
  <si>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</si>
  <si>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</si>
  <si>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</si>
  <si>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</si>
  <si>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</si>
  <si>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</si>
  <si>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</si>
  <si>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</si>
  <si>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</si>
  <si>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</si>
  <si>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</si>
  <si>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</si>
  <si>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</si>
  <si>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</si>
  <si>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</si>
  <si>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</si>
  <si>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</si>
  <si>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</si>
  <si>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</si>
  <si>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</si>
  <si>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</si>
  <si>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</si>
  <si>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</si>
  <si>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</si>
  <si>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</si>
  <si>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</si>
  <si>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</si>
  <si>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</si>
  <si>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</si>
  <si>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</si>
  <si>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</si>
  <si>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</si>
  <si>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</si>
  <si>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</si>
  <si>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</si>
  <si>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</si>
  <si>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</si>
  <si>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</si>
  <si>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</si>
  <si>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</si>
  <si>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</si>
  <si>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</si>
  <si>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</si>
  <si>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</si>
  <si>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</si>
  <si>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</si>
  <si>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</si>
  <si>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</si>
  <si>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</si>
  <si>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</si>
  <si>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</si>
  <si>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</si>
  <si>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</si>
  <si>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</si>
  <si>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</si>
  <si>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</si>
  <si>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</si>
  <si>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</si>
  <si>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</si>
  <si>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</si>
  <si>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</si>
  <si>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</si>
  <si>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</si>
  <si>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</si>
  <si>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</si>
  <si>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</si>
  <si>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</si>
  <si>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</si>
  <si>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</si>
  <si>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</si>
  <si>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</si>
  <si>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</si>
  <si>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</si>
  <si>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</si>
  <si>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</si>
  <si>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</si>
  <si>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</si>
  <si>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</si>
  <si>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</si>
  <si>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</si>
  <si>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</si>
  <si>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</si>
  <si>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</si>
  <si>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</si>
  <si>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</si>
  <si>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</si>
  <si>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</si>
  <si>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</si>
  <si>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</si>
  <si>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</si>
  <si>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</si>
  <si>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</si>
  <si>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</si>
  <si>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</si>
  <si>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</si>
  <si>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</si>
  <si>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</si>
  <si>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</si>
  <si>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</si>
  <si>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</si>
  <si>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</si>
  <si>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</si>
  <si>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</si>
  <si>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</si>
  <si>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</si>
  <si>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</si>
  <si>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</si>
  <si>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</si>
  <si>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</si>
  <si>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</si>
  <si>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</si>
  <si>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</si>
  <si>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</si>
  <si>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</si>
  <si>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</si>
  <si>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</si>
  <si>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</si>
  <si>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</si>
  <si>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College Allied Health, Science, and Manufacturing</t>
  </si>
  <si>
    <t>Kimberlee Clark</t>
  </si>
  <si>
    <t>kclark@shoreline.edu</t>
  </si>
  <si>
    <t>Demolition of 2400, 2500, 2600, 2700, and 2800 buildings, to be replaced by one building. Approx. 51,600 sf will house chemistry, biology, MLT, manufacturing, general classrooms, and faculty offices.</t>
  </si>
  <si>
    <t>425-210-0534</t>
  </si>
  <si>
    <t>U81</t>
  </si>
  <si>
    <t>C03</t>
  </si>
  <si>
    <t>P409/local/COP</t>
  </si>
  <si>
    <t>147 - Local Funds</t>
  </si>
  <si>
    <t>See Notes</t>
  </si>
  <si>
    <t>OFM approved</t>
  </si>
  <si>
    <t>Includes Arch Amendments</t>
  </si>
  <si>
    <t>Costs are tracked in Other Services and should be Owner Consultant</t>
  </si>
  <si>
    <t>Traffic mitigation, permit, utility</t>
  </si>
  <si>
    <t>June 2024</t>
  </si>
  <si>
    <t xml:space="preserve">The first phase of HSAMCC has been completed.  Classes are running in the building and the contractor has completed 90% of the punchlist items.  The remaining buildings, 2600, 2700, and 2800 have been demoed and landscape/pathways are complete.  The second phase of HSAMCC consists of PV array, wayfinding, greenhouse/pond, and charging stations.  This work is ongoing and will be completed by Summer of 2025.      </t>
  </si>
  <si>
    <t>Ph 1 10/6/23 &amp; Ph 2 5/16/24</t>
  </si>
  <si>
    <t>Demolish UFI A04825 = 1,500 gsf / UFI A06611 = 25,952 gsf / UFI A06410 = 5,820 gsf / UFI A09157 = 9,400 gsf / UFI A01606 = 4,180 gsf
Wa Arts Commission June 2024: Artist Andrea Wilbur-Sigo In fabrication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</si>
</sst>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CC"/>
      <name val="Calibri"/>
      <family val="2"/>
      <scheme val="minor"/>
    </font>
    <font>
      <b/>
      <sz val="11"/>
      <color rgb="FF0000CC"/>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0" xfId="0" applyBorder="1" applyAlignment="1" applyProtection="1">
      <alignment horizontal="left"/>
      <protection locked="0"/>
    </xf>
    <xf numFmtId="169" fontId="4" fillId="0" borderId="10" xfId="1" applyNumberFormat="1" applyFont="1" applyFill="1" applyBorder="1" applyAlignment="1" applyProtection="1">
      <protection locked="0"/>
    </xf>
    <xf numFmtId="0" fontId="0" fillId="0" borderId="10" xfId="0" applyBorder="1" applyAlignment="1" applyProtection="1">
      <alignment horizontal="center" wrapText="1"/>
      <protection locked="0"/>
    </xf>
    <xf numFmtId="169" fontId="4" fillId="0" borderId="21" xfId="1" applyNumberFormat="1" applyFont="1" applyFill="1" applyBorder="1" applyAlignment="1" applyProtection="1">
      <protection locked="0"/>
    </xf>
    <xf numFmtId="0" fontId="15" fillId="0" borderId="10" xfId="0" applyFont="1" applyBorder="1" applyAlignment="1" applyProtection="1">
      <alignment horizontal="left"/>
      <protection locked="0"/>
    </xf>
    <xf numFmtId="169" fontId="15" fillId="0" borderId="10" xfId="1" applyNumberFormat="1" applyFont="1" applyFill="1" applyBorder="1" applyAlignment="1" applyProtection="1">
      <protection locked="0"/>
    </xf>
    <xf numFmtId="169" fontId="15" fillId="0" borderId="13" xfId="1" applyNumberFormat="1" applyFont="1" applyFill="1" applyBorder="1" applyAlignment="1" applyProtection="1">
      <protection locked="0"/>
    </xf>
    <xf numFmtId="169" fontId="15" fillId="0" borderId="12" xfId="1" applyNumberFormat="1" applyFont="1" applyFill="1" applyBorder="1" applyAlignment="1" applyProtection="1">
      <protection locked="0"/>
    </xf>
    <xf numFmtId="3" fontId="15" fillId="0" borderId="12" xfId="0" quotePrefix="1" applyNumberFormat="1" applyFont="1" applyBorder="1" applyAlignment="1" applyProtection="1">
      <alignment horizontal="right"/>
      <protection locked="0"/>
    </xf>
    <xf numFmtId="3" fontId="16" fillId="0" borderId="10" xfId="1" applyNumberFormat="1" applyFont="1" applyFill="1" applyBorder="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4">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0000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3B08635A-A564-46A3-93F3-3E4C1A8B5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5BB681C0-78D7-40A3-9AA6-55BB665DF831}"/>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Brick on South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a:extLst>
            <a:ext uri="{FF2B5EF4-FFF2-40B4-BE49-F238E27FC236}">
              <a16:creationId xmlns:a16="http://schemas.microsoft.com/office/drawing/2014/main" id="{FA90F40C-CE1A-4E96-AEE9-ACD416E14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0E2A5782-620D-484E-AC7F-9FCF319F3D15}"/>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Window framing on North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6" name="Picture 5">
          <a:extLst>
            <a:ext uri="{FF2B5EF4-FFF2-40B4-BE49-F238E27FC236}">
              <a16:creationId xmlns:a16="http://schemas.microsoft.com/office/drawing/2014/main" id="{5A16F8CA-0506-41A9-B38B-FAA62525E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4ADB51DF-C9E4-41F3-A20C-EF2AC2CF6C1C}"/>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Interior framing on 2nd floor</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8" name="Picture 7">
          <a:extLst>
            <a:ext uri="{FF2B5EF4-FFF2-40B4-BE49-F238E27FC236}">
              <a16:creationId xmlns:a16="http://schemas.microsoft.com/office/drawing/2014/main" id="{096C0A1D-E529-48B2-8B8F-4158AF07E6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602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196BCA23-95E5-4BCF-A7BF-D555EE251E0D}"/>
            </a:ext>
          </a:extLst>
        </xdr:cNvPr>
        <xdr:cNvSpPr txBox="1"/>
      </xdr:nvSpPr>
      <xdr:spPr>
        <a:xfrm>
          <a:off x="609600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F3C58DD3-09EE-4923-A98A-6BE3D899F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8947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E8387A58-1375-489F-BB81-B683FC93FFFF}"/>
            </a:ext>
          </a:extLst>
        </xdr:cNvPr>
        <xdr:cNvSpPr txBox="1"/>
      </xdr:nvSpPr>
      <xdr:spPr>
        <a:xfrm>
          <a:off x="40005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DBE51B2D-1475-4BCB-A9F2-1721A4864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8947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011B5E52-CAC3-4378-A787-BD6CE70BFAB4}"/>
            </a:ext>
          </a:extLst>
        </xdr:cNvPr>
        <xdr:cNvSpPr txBox="1"/>
      </xdr:nvSpPr>
      <xdr:spPr>
        <a:xfrm>
          <a:off x="609600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EB69A1A4-9249-4A79-94A6-B25BDE6AD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979F0D1D-DA40-419B-8C64-CCBB6D0628AC}"/>
            </a:ext>
          </a:extLst>
        </xdr:cNvPr>
        <xdr:cNvSpPr txBox="1"/>
      </xdr:nvSpPr>
      <xdr:spPr>
        <a:xfrm>
          <a:off x="40005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35C8E962-6D71-4CA1-8373-E1994813B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E891B18A-D9A0-421E-A38B-1C168E949064}"/>
            </a:ext>
          </a:extLst>
        </xdr:cNvPr>
        <xdr:cNvSpPr txBox="1"/>
      </xdr:nvSpPr>
      <xdr:spPr>
        <a:xfrm>
          <a:off x="609600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520700</xdr:colOff>
      <xdr:row>4</xdr:row>
      <xdr:rowOff>1</xdr:rowOff>
    </xdr:from>
    <xdr:to>
      <xdr:col>7</xdr:col>
      <xdr:colOff>335092</xdr:colOff>
      <xdr:row>20</xdr:row>
      <xdr:rowOff>89917</xdr:rowOff>
    </xdr:to>
    <xdr:pic>
      <xdr:nvPicPr>
        <xdr:cNvPr id="18" name="Picture 17">
          <a:extLst>
            <a:ext uri="{FF2B5EF4-FFF2-40B4-BE49-F238E27FC236}">
              <a16:creationId xmlns:a16="http://schemas.microsoft.com/office/drawing/2014/main" id="{6B022705-A8C7-4800-8BC0-9E5808B49D53}"/>
            </a:ext>
          </a:extLst>
        </xdr:cNvPr>
        <xdr:cNvPicPr>
          <a:picLocks noChangeAspect="1"/>
        </xdr:cNvPicPr>
      </xdr:nvPicPr>
      <xdr:blipFill>
        <a:blip xmlns:r="http://schemas.openxmlformats.org/officeDocument/2006/relationships" r:embed="rId3"/>
        <a:stretch>
          <a:fillRect/>
        </a:stretch>
      </xdr:blipFill>
      <xdr:spPr>
        <a:xfrm>
          <a:off x="520700" y="685801"/>
          <a:ext cx="4414967" cy="3137916"/>
        </a:xfrm>
        <a:prstGeom prst="rect">
          <a:avLst/>
        </a:prstGeom>
      </xdr:spPr>
    </xdr:pic>
    <xdr:clientData/>
  </xdr:twoCellAnchor>
  <xdr:twoCellAnchor editAs="oneCell">
    <xdr:from>
      <xdr:col>9</xdr:col>
      <xdr:colOff>297136</xdr:colOff>
      <xdr:row>3</xdr:row>
      <xdr:rowOff>45073</xdr:rowOff>
    </xdr:from>
    <xdr:to>
      <xdr:col>16</xdr:col>
      <xdr:colOff>258167</xdr:colOff>
      <xdr:row>20</xdr:row>
      <xdr:rowOff>57150</xdr:rowOff>
    </xdr:to>
    <xdr:pic>
      <xdr:nvPicPr>
        <xdr:cNvPr id="19" name="Picture 18">
          <a:extLst>
            <a:ext uri="{FF2B5EF4-FFF2-40B4-BE49-F238E27FC236}">
              <a16:creationId xmlns:a16="http://schemas.microsoft.com/office/drawing/2014/main" id="{17998C72-E884-4AC6-B41D-ABA3D066E6F8}"/>
            </a:ext>
          </a:extLst>
        </xdr:cNvPr>
        <xdr:cNvPicPr>
          <a:picLocks noChangeAspect="1"/>
        </xdr:cNvPicPr>
      </xdr:nvPicPr>
      <xdr:blipFill>
        <a:blip xmlns:r="http://schemas.openxmlformats.org/officeDocument/2006/relationships" r:embed="rId4"/>
        <a:stretch>
          <a:fillRect/>
        </a:stretch>
      </xdr:blipFill>
      <xdr:spPr>
        <a:xfrm>
          <a:off x="5993086" y="540373"/>
          <a:ext cx="4561606" cy="3250577"/>
        </a:xfrm>
        <a:prstGeom prst="rect">
          <a:avLst/>
        </a:prstGeom>
      </xdr:spPr>
    </xdr:pic>
    <xdr:clientData/>
  </xdr:twoCellAnchor>
  <xdr:twoCellAnchor editAs="oneCell">
    <xdr:from>
      <xdr:col>0</xdr:col>
      <xdr:colOff>618818</xdr:colOff>
      <xdr:row>25</xdr:row>
      <xdr:rowOff>63499</xdr:rowOff>
    </xdr:from>
    <xdr:to>
      <xdr:col>7</xdr:col>
      <xdr:colOff>228679</xdr:colOff>
      <xdr:row>41</xdr:row>
      <xdr:rowOff>6350</xdr:rowOff>
    </xdr:to>
    <xdr:pic>
      <xdr:nvPicPr>
        <xdr:cNvPr id="20" name="Picture 19">
          <a:extLst>
            <a:ext uri="{FF2B5EF4-FFF2-40B4-BE49-F238E27FC236}">
              <a16:creationId xmlns:a16="http://schemas.microsoft.com/office/drawing/2014/main" id="{0C57F994-5B11-43CD-B87D-EBF3106A07F0}"/>
            </a:ext>
          </a:extLst>
        </xdr:cNvPr>
        <xdr:cNvPicPr>
          <a:picLocks noChangeAspect="1"/>
        </xdr:cNvPicPr>
      </xdr:nvPicPr>
      <xdr:blipFill>
        <a:blip xmlns:r="http://schemas.openxmlformats.org/officeDocument/2006/relationships" r:embed="rId5"/>
        <a:stretch>
          <a:fillRect/>
        </a:stretch>
      </xdr:blipFill>
      <xdr:spPr>
        <a:xfrm>
          <a:off x="618818" y="4749799"/>
          <a:ext cx="4210436" cy="2990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30000990-shoreline-allied-health-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42" t="s">
        <v>178</v>
      </c>
      <c r="C1" s="142"/>
      <c r="D1" s="142"/>
      <c r="E1" s="142"/>
      <c r="F1" s="142"/>
      <c r="G1" s="142"/>
      <c r="H1" s="142"/>
      <c r="I1" s="142"/>
      <c r="J1" s="142"/>
      <c r="K1" s="142"/>
      <c r="L1" s="55"/>
    </row>
    <row r="2" spans="1:12" ht="21.75" thickBot="1" x14ac:dyDescent="0.4">
      <c r="A2" s="91"/>
      <c r="B2" s="143" t="s">
        <v>179</v>
      </c>
      <c r="C2" s="143"/>
      <c r="D2" s="143"/>
      <c r="E2" s="143"/>
      <c r="F2" s="143"/>
      <c r="G2" s="143"/>
      <c r="H2" s="143"/>
      <c r="I2" s="143"/>
      <c r="J2" s="143"/>
      <c r="K2" s="143"/>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4" t="s">
        <v>182</v>
      </c>
      <c r="C5" s="140"/>
      <c r="D5" s="140"/>
      <c r="E5" s="140"/>
      <c r="F5" s="140"/>
      <c r="G5" s="140"/>
      <c r="H5" s="140"/>
      <c r="I5" s="140"/>
      <c r="J5" s="140"/>
      <c r="K5" s="141"/>
    </row>
    <row r="6" spans="1:12" x14ac:dyDescent="0.25">
      <c r="B6" s="144"/>
      <c r="C6" s="140"/>
      <c r="D6" s="140"/>
      <c r="E6" s="140"/>
      <c r="F6" s="140"/>
      <c r="G6" s="140"/>
      <c r="H6" s="140"/>
      <c r="I6" s="140"/>
      <c r="J6" s="140"/>
      <c r="K6" s="141"/>
    </row>
    <row r="7" spans="1:12" x14ac:dyDescent="0.25">
      <c r="B7" s="144"/>
      <c r="C7" s="140"/>
      <c r="D7" s="140"/>
      <c r="E7" s="140"/>
      <c r="F7" s="140"/>
      <c r="G7" s="140"/>
      <c r="H7" s="140"/>
      <c r="I7" s="140"/>
      <c r="J7" s="140"/>
      <c r="K7" s="141"/>
    </row>
    <row r="8" spans="1:12" x14ac:dyDescent="0.25">
      <c r="B8" s="144"/>
      <c r="C8" s="140"/>
      <c r="D8" s="140"/>
      <c r="E8" s="140"/>
      <c r="F8" s="140"/>
      <c r="G8" s="140"/>
      <c r="H8" s="140"/>
      <c r="I8" s="140"/>
      <c r="J8" s="140"/>
      <c r="K8" s="141"/>
    </row>
    <row r="9" spans="1:12" x14ac:dyDescent="0.25">
      <c r="B9" s="144"/>
      <c r="C9" s="140"/>
      <c r="D9" s="140"/>
      <c r="E9" s="140"/>
      <c r="F9" s="140"/>
      <c r="G9" s="140"/>
      <c r="H9" s="140"/>
      <c r="I9" s="140"/>
      <c r="J9" s="140"/>
      <c r="K9" s="141"/>
    </row>
    <row r="10" spans="1:12" ht="9" customHeight="1" x14ac:dyDescent="0.25">
      <c r="B10" s="144"/>
      <c r="C10" s="140"/>
      <c r="D10" s="140"/>
      <c r="E10" s="140"/>
      <c r="F10" s="140"/>
      <c r="G10" s="140"/>
      <c r="H10" s="140"/>
      <c r="I10" s="140"/>
      <c r="J10" s="140"/>
      <c r="K10" s="141"/>
    </row>
    <row r="11" spans="1:12" x14ac:dyDescent="0.25">
      <c r="B11" s="144" t="s">
        <v>181</v>
      </c>
      <c r="C11" s="140"/>
      <c r="D11" s="140"/>
      <c r="E11" s="140"/>
      <c r="F11" s="140"/>
      <c r="G11" s="140"/>
      <c r="H11" s="140"/>
      <c r="I11" s="140"/>
      <c r="J11" s="140"/>
      <c r="K11" s="141"/>
    </row>
    <row r="12" spans="1:12" x14ac:dyDescent="0.25">
      <c r="B12" s="144"/>
      <c r="C12" s="140"/>
      <c r="D12" s="140"/>
      <c r="E12" s="140"/>
      <c r="F12" s="140"/>
      <c r="G12" s="140"/>
      <c r="H12" s="140"/>
      <c r="I12" s="140"/>
      <c r="J12" s="140"/>
      <c r="K12" s="141"/>
    </row>
    <row r="13" spans="1:12" x14ac:dyDescent="0.25">
      <c r="B13" s="144"/>
      <c r="C13" s="140"/>
      <c r="D13" s="140"/>
      <c r="E13" s="140"/>
      <c r="F13" s="140"/>
      <c r="G13" s="140"/>
      <c r="H13" s="140"/>
      <c r="I13" s="140"/>
      <c r="J13" s="140"/>
      <c r="K13" s="141"/>
    </row>
    <row r="14" spans="1:12" x14ac:dyDescent="0.25">
      <c r="B14" s="144"/>
      <c r="C14" s="140"/>
      <c r="D14" s="140"/>
      <c r="E14" s="140"/>
      <c r="F14" s="140"/>
      <c r="G14" s="140"/>
      <c r="H14" s="140"/>
      <c r="I14" s="140"/>
      <c r="J14" s="140"/>
      <c r="K14" s="141"/>
    </row>
    <row r="15" spans="1:12" x14ac:dyDescent="0.25">
      <c r="B15" s="144"/>
      <c r="C15" s="140"/>
      <c r="D15" s="140"/>
      <c r="E15" s="140"/>
      <c r="F15" s="140"/>
      <c r="G15" s="140"/>
      <c r="H15" s="140"/>
      <c r="I15" s="140"/>
      <c r="J15" s="140"/>
      <c r="K15" s="141"/>
    </row>
    <row r="16" spans="1:12" x14ac:dyDescent="0.25">
      <c r="B16" s="144"/>
      <c r="C16" s="140"/>
      <c r="D16" s="140"/>
      <c r="E16" s="140"/>
      <c r="F16" s="140"/>
      <c r="G16" s="140"/>
      <c r="H16" s="140"/>
      <c r="I16" s="140"/>
      <c r="J16" s="140"/>
      <c r="K16" s="141"/>
    </row>
    <row r="17" spans="2:11" ht="9" customHeight="1" x14ac:dyDescent="0.25">
      <c r="B17" s="15"/>
      <c r="K17" s="16"/>
    </row>
    <row r="18" spans="2:11" ht="15" customHeight="1" x14ac:dyDescent="0.25">
      <c r="B18" s="144" t="s">
        <v>184</v>
      </c>
      <c r="C18" s="140"/>
      <c r="D18" s="140"/>
      <c r="E18" s="140"/>
      <c r="F18" s="140"/>
      <c r="G18" s="140"/>
      <c r="H18" s="140"/>
      <c r="I18" s="140"/>
      <c r="J18" s="140"/>
      <c r="K18" s="141"/>
    </row>
    <row r="19" spans="2:11" x14ac:dyDescent="0.25">
      <c r="B19" s="144"/>
      <c r="C19" s="140"/>
      <c r="D19" s="140"/>
      <c r="E19" s="140"/>
      <c r="F19" s="140"/>
      <c r="G19" s="140"/>
      <c r="H19" s="140"/>
      <c r="I19" s="140"/>
      <c r="J19" s="140"/>
      <c r="K19" s="141"/>
    </row>
    <row r="20" spans="2:11" x14ac:dyDescent="0.25">
      <c r="B20" s="144"/>
      <c r="C20" s="140"/>
      <c r="D20" s="140"/>
      <c r="E20" s="140"/>
      <c r="F20" s="140"/>
      <c r="G20" s="140"/>
      <c r="H20" s="140"/>
      <c r="I20" s="140"/>
      <c r="J20" s="140"/>
      <c r="K20" s="141"/>
    </row>
    <row r="21" spans="2:11" ht="9" customHeight="1" x14ac:dyDescent="0.25">
      <c r="B21" s="145"/>
      <c r="C21" s="146"/>
      <c r="D21" s="146"/>
      <c r="E21" s="146"/>
      <c r="F21" s="146"/>
      <c r="G21" s="146"/>
      <c r="H21" s="146"/>
      <c r="I21" s="146"/>
      <c r="J21" s="146"/>
      <c r="K21" s="147"/>
    </row>
    <row r="23" spans="2:11" ht="15.75" x14ac:dyDescent="0.25">
      <c r="B23" s="123" t="s">
        <v>180</v>
      </c>
      <c r="C23" s="13"/>
      <c r="D23" s="13"/>
      <c r="E23" s="13"/>
      <c r="F23" s="13"/>
      <c r="G23" s="13"/>
      <c r="H23" s="13"/>
      <c r="I23" s="13"/>
      <c r="J23" s="13"/>
      <c r="K23" s="14"/>
    </row>
    <row r="24" spans="2:11" x14ac:dyDescent="0.25">
      <c r="B24" s="144" t="s">
        <v>196</v>
      </c>
      <c r="C24" s="140"/>
      <c r="D24" s="140"/>
      <c r="E24" s="140"/>
      <c r="F24" s="140"/>
      <c r="G24" s="140"/>
      <c r="H24" s="140"/>
      <c r="I24" s="140"/>
      <c r="J24" s="140"/>
      <c r="K24" s="141"/>
    </row>
    <row r="25" spans="2:11" x14ac:dyDescent="0.25">
      <c r="B25" s="144"/>
      <c r="C25" s="140"/>
      <c r="D25" s="140"/>
      <c r="E25" s="140"/>
      <c r="F25" s="140"/>
      <c r="G25" s="140"/>
      <c r="H25" s="140"/>
      <c r="I25" s="140"/>
      <c r="J25" s="140"/>
      <c r="K25" s="141"/>
    </row>
    <row r="26" spans="2:11" x14ac:dyDescent="0.25">
      <c r="B26" s="144"/>
      <c r="C26" s="140"/>
      <c r="D26" s="140"/>
      <c r="E26" s="140"/>
      <c r="F26" s="140"/>
      <c r="G26" s="140"/>
      <c r="H26" s="140"/>
      <c r="I26" s="140"/>
      <c r="J26" s="140"/>
      <c r="K26" s="141"/>
    </row>
    <row r="27" spans="2:11" x14ac:dyDescent="0.25">
      <c r="B27" s="144"/>
      <c r="C27" s="140"/>
      <c r="D27" s="140"/>
      <c r="E27" s="140"/>
      <c r="F27" s="140"/>
      <c r="G27" s="140"/>
      <c r="H27" s="140"/>
      <c r="I27" s="140"/>
      <c r="J27" s="140"/>
      <c r="K27" s="141"/>
    </row>
    <row r="28" spans="2:11" ht="9" customHeight="1" x14ac:dyDescent="0.25">
      <c r="B28" s="15"/>
      <c r="K28" s="16"/>
    </row>
    <row r="29" spans="2:11" x14ac:dyDescent="0.25">
      <c r="B29" s="148" t="s">
        <v>185</v>
      </c>
      <c r="C29" s="149"/>
      <c r="D29" s="149"/>
      <c r="E29" s="149"/>
      <c r="F29" s="149"/>
      <c r="G29" s="149"/>
      <c r="H29" s="149"/>
      <c r="I29" s="149"/>
      <c r="J29" s="149"/>
      <c r="K29" s="15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40" t="s">
        <v>188</v>
      </c>
      <c r="D34" s="140"/>
      <c r="E34" s="140"/>
      <c r="F34" s="140"/>
      <c r="G34" s="140"/>
      <c r="H34" s="140"/>
      <c r="I34" s="140"/>
      <c r="J34" s="140"/>
      <c r="K34" s="141"/>
    </row>
    <row r="35" spans="2:11" x14ac:dyDescent="0.25">
      <c r="B35" s="128"/>
      <c r="C35" s="140"/>
      <c r="D35" s="140"/>
      <c r="E35" s="140"/>
      <c r="F35" s="140"/>
      <c r="G35" s="140"/>
      <c r="H35" s="140"/>
      <c r="I35" s="140"/>
      <c r="J35" s="140"/>
      <c r="K35" s="141"/>
    </row>
    <row r="36" spans="2:11" x14ac:dyDescent="0.25">
      <c r="B36" s="128"/>
      <c r="C36" s="140"/>
      <c r="D36" s="140"/>
      <c r="E36" s="140"/>
      <c r="F36" s="140"/>
      <c r="G36" s="140"/>
      <c r="H36" s="140"/>
      <c r="I36" s="140"/>
      <c r="J36" s="140"/>
      <c r="K36" s="141"/>
    </row>
    <row r="37" spans="2:11" ht="15" customHeight="1" x14ac:dyDescent="0.25">
      <c r="B37" s="15" t="s">
        <v>191</v>
      </c>
      <c r="C37" s="140" t="s">
        <v>200</v>
      </c>
      <c r="D37" s="140"/>
      <c r="E37" s="140"/>
      <c r="F37" s="140"/>
      <c r="G37" s="140"/>
      <c r="H37" s="140"/>
      <c r="I37" s="140"/>
      <c r="J37" s="140"/>
      <c r="K37" s="141"/>
    </row>
    <row r="38" spans="2:11" x14ac:dyDescent="0.25">
      <c r="B38" s="15"/>
      <c r="C38" s="140"/>
      <c r="D38" s="140"/>
      <c r="E38" s="140"/>
      <c r="F38" s="140"/>
      <c r="G38" s="140"/>
      <c r="H38" s="140"/>
      <c r="I38" s="140"/>
      <c r="J38" s="140"/>
      <c r="K38" s="141"/>
    </row>
    <row r="39" spans="2:11" x14ac:dyDescent="0.25">
      <c r="B39" s="15"/>
      <c r="C39" s="140"/>
      <c r="D39" s="140"/>
      <c r="E39" s="140"/>
      <c r="F39" s="140"/>
      <c r="G39" s="140"/>
      <c r="H39" s="140"/>
      <c r="I39" s="140"/>
      <c r="J39" s="140"/>
      <c r="K39" s="141"/>
    </row>
    <row r="40" spans="2:11" ht="15" customHeight="1" x14ac:dyDescent="0.25">
      <c r="B40" s="15" t="s">
        <v>201</v>
      </c>
      <c r="C40" s="140" t="s">
        <v>202</v>
      </c>
      <c r="D40" s="140"/>
      <c r="E40" s="140"/>
      <c r="F40" s="140"/>
      <c r="G40" s="140"/>
      <c r="H40" s="140"/>
      <c r="I40" s="140"/>
      <c r="J40" s="140"/>
      <c r="K40" s="141"/>
    </row>
    <row r="41" spans="2:11" x14ac:dyDescent="0.25">
      <c r="B41" s="15"/>
      <c r="C41" s="140"/>
      <c r="D41" s="140"/>
      <c r="E41" s="140"/>
      <c r="F41" s="140"/>
      <c r="G41" s="140"/>
      <c r="H41" s="140"/>
      <c r="I41" s="140"/>
      <c r="J41" s="140"/>
      <c r="K41" s="141"/>
    </row>
    <row r="42" spans="2:11" x14ac:dyDescent="0.25">
      <c r="B42" s="15"/>
      <c r="C42" s="140"/>
      <c r="D42" s="140"/>
      <c r="E42" s="140"/>
      <c r="F42" s="140"/>
      <c r="G42" s="140"/>
      <c r="H42" s="140"/>
      <c r="I42" s="140"/>
      <c r="J42" s="140"/>
      <c r="K42" s="141"/>
    </row>
    <row r="43" spans="2:11" ht="15" customHeight="1" x14ac:dyDescent="0.25">
      <c r="B43" s="15" t="s">
        <v>203</v>
      </c>
      <c r="C43" s="140" t="s">
        <v>204</v>
      </c>
      <c r="D43" s="140"/>
      <c r="E43" s="140"/>
      <c r="F43" s="140"/>
      <c r="G43" s="140"/>
      <c r="H43" s="140"/>
      <c r="I43" s="140"/>
      <c r="J43" s="140"/>
      <c r="K43" s="141"/>
    </row>
    <row r="44" spans="2:11" x14ac:dyDescent="0.25">
      <c r="B44" s="15"/>
      <c r="C44" s="140"/>
      <c r="D44" s="140"/>
      <c r="E44" s="140"/>
      <c r="F44" s="140"/>
      <c r="G44" s="140"/>
      <c r="H44" s="140"/>
      <c r="I44" s="140"/>
      <c r="J44" s="140"/>
      <c r="K44" s="141"/>
    </row>
    <row r="45" spans="2:11" ht="15" customHeight="1" x14ac:dyDescent="0.25">
      <c r="B45" s="15" t="s">
        <v>205</v>
      </c>
      <c r="C45" s="140" t="s">
        <v>207</v>
      </c>
      <c r="D45" s="140"/>
      <c r="E45" s="140"/>
      <c r="F45" s="140"/>
      <c r="G45" s="140"/>
      <c r="H45" s="140"/>
      <c r="I45" s="140"/>
      <c r="J45" s="140"/>
      <c r="K45" s="141"/>
    </row>
    <row r="46" spans="2:11" x14ac:dyDescent="0.25">
      <c r="B46" s="15"/>
      <c r="C46" s="140"/>
      <c r="D46" s="140"/>
      <c r="E46" s="140"/>
      <c r="F46" s="140"/>
      <c r="G46" s="140"/>
      <c r="H46" s="140"/>
      <c r="I46" s="140"/>
      <c r="J46" s="140"/>
      <c r="K46" s="141"/>
    </row>
    <row r="47" spans="2:11" x14ac:dyDescent="0.25">
      <c r="B47" s="15"/>
      <c r="C47" s="140"/>
      <c r="D47" s="140"/>
      <c r="E47" s="140"/>
      <c r="F47" s="140"/>
      <c r="G47" s="140"/>
      <c r="H47" s="140"/>
      <c r="I47" s="140"/>
      <c r="J47" s="140"/>
      <c r="K47" s="141"/>
    </row>
    <row r="48" spans="2:11" x14ac:dyDescent="0.25">
      <c r="B48" s="15"/>
      <c r="C48" s="140"/>
      <c r="D48" s="140"/>
      <c r="E48" s="140"/>
      <c r="F48" s="140"/>
      <c r="G48" s="140"/>
      <c r="H48" s="140"/>
      <c r="I48" s="140"/>
      <c r="J48" s="140"/>
      <c r="K48" s="141"/>
    </row>
    <row r="49" spans="2:11" x14ac:dyDescent="0.25">
      <c r="B49" s="15"/>
      <c r="C49" s="140"/>
      <c r="D49" s="140"/>
      <c r="E49" s="140"/>
      <c r="F49" s="140"/>
      <c r="G49" s="140"/>
      <c r="H49" s="140"/>
      <c r="I49" s="140"/>
      <c r="J49" s="140"/>
      <c r="K49" s="14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8" zoomScaleNormal="100" workbookViewId="0">
      <selection activeCell="B135" sqref="B135"/>
    </sheetView>
  </sheetViews>
  <sheetFormatPr defaultColWidth="9.140625" defaultRowHeight="15" x14ac:dyDescent="0.25"/>
  <cols>
    <col min="1" max="1" width="1.5703125" customWidth="1"/>
    <col min="2" max="2" width="35.42578125" customWidth="1"/>
    <col min="3" max="8" width="14.5703125" customWidth="1"/>
    <col min="9" max="9" width="21.85546875" customWidth="1"/>
    <col min="10" max="10" width="9" customWidth="1"/>
  </cols>
  <sheetData>
    <row r="1" spans="1:13" ht="21.75" thickTop="1" x14ac:dyDescent="0.35">
      <c r="A1" s="54"/>
      <c r="B1" s="196" t="s">
        <v>57</v>
      </c>
      <c r="C1" s="196"/>
      <c r="D1" s="196"/>
      <c r="E1" s="196"/>
      <c r="F1" s="196"/>
      <c r="G1" s="196"/>
      <c r="H1" s="196"/>
      <c r="I1" s="196"/>
      <c r="J1" s="55"/>
    </row>
    <row r="2" spans="1:13" x14ac:dyDescent="0.25">
      <c r="A2" s="56"/>
      <c r="B2" s="129"/>
      <c r="C2" s="129"/>
      <c r="D2" s="129"/>
      <c r="E2" s="129" t="s">
        <v>209</v>
      </c>
      <c r="F2" s="129"/>
      <c r="G2" s="129"/>
      <c r="H2" s="129"/>
      <c r="I2" s="129"/>
      <c r="J2" s="57"/>
    </row>
    <row r="3" spans="1:13" ht="21" x14ac:dyDescent="0.35">
      <c r="A3" s="56"/>
      <c r="B3" s="197" t="s">
        <v>171</v>
      </c>
      <c r="C3" s="197"/>
      <c r="D3" s="197"/>
      <c r="E3" s="197"/>
      <c r="F3" s="197"/>
      <c r="G3" s="197"/>
      <c r="H3" s="197"/>
      <c r="I3" s="197"/>
      <c r="J3" s="57"/>
    </row>
    <row r="4" spans="1:13" ht="21" customHeight="1" x14ac:dyDescent="0.35">
      <c r="A4" s="58"/>
      <c r="B4" s="202" t="s">
        <v>227</v>
      </c>
      <c r="C4" s="202"/>
      <c r="D4" s="202"/>
      <c r="E4" s="202"/>
      <c r="F4" s="202"/>
      <c r="G4" s="202"/>
      <c r="H4" s="202"/>
      <c r="I4" s="202"/>
      <c r="J4" s="59"/>
    </row>
    <row r="5" spans="1:13" s="1" customFormat="1" x14ac:dyDescent="0.25">
      <c r="A5" s="60"/>
      <c r="B5" t="s">
        <v>59</v>
      </c>
      <c r="C5" s="181">
        <v>699</v>
      </c>
      <c r="D5" s="181"/>
      <c r="E5" s="181"/>
      <c r="F5" s="181"/>
      <c r="G5" s="181"/>
      <c r="H5" s="181"/>
      <c r="J5" s="61"/>
    </row>
    <row r="6" spans="1:13" s="1" customFormat="1" x14ac:dyDescent="0.25">
      <c r="A6" s="60"/>
      <c r="B6" t="s">
        <v>60</v>
      </c>
      <c r="C6" s="199" t="s">
        <v>213</v>
      </c>
      <c r="D6" s="200"/>
      <c r="E6" s="200"/>
      <c r="F6" s="200"/>
      <c r="G6" s="200"/>
      <c r="H6" s="201"/>
      <c r="J6" s="61"/>
    </row>
    <row r="7" spans="1:13" s="1" customFormat="1" ht="15.75" thickBot="1" x14ac:dyDescent="0.3">
      <c r="A7" s="62"/>
      <c r="B7" s="63" t="s">
        <v>143</v>
      </c>
      <c r="C7" s="198">
        <v>30000990</v>
      </c>
      <c r="D7" s="198"/>
      <c r="E7" s="198"/>
      <c r="F7" s="198"/>
      <c r="G7" s="198"/>
      <c r="H7" s="198"/>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81" t="s">
        <v>214</v>
      </c>
      <c r="D10" s="181"/>
      <c r="E10" s="181"/>
      <c r="F10" s="181"/>
      <c r="G10" s="181"/>
      <c r="H10" s="181"/>
      <c r="I10" s="66"/>
      <c r="J10" s="61"/>
    </row>
    <row r="11" spans="1:13" s="1" customFormat="1" x14ac:dyDescent="0.25">
      <c r="A11" s="60"/>
      <c r="B11" s="15" t="s">
        <v>63</v>
      </c>
      <c r="C11" s="182" t="s">
        <v>217</v>
      </c>
      <c r="D11" s="182"/>
      <c r="E11" s="182"/>
      <c r="F11" s="182"/>
      <c r="G11" s="182"/>
      <c r="H11" s="182"/>
      <c r="I11" s="66"/>
      <c r="J11" s="61"/>
    </row>
    <row r="12" spans="1:13" s="1" customFormat="1" x14ac:dyDescent="0.25">
      <c r="A12" s="60"/>
      <c r="B12" s="18" t="s">
        <v>64</v>
      </c>
      <c r="C12" s="183" t="s">
        <v>215</v>
      </c>
      <c r="D12" s="183"/>
      <c r="E12" s="183"/>
      <c r="F12" s="183"/>
      <c r="G12" s="183"/>
      <c r="H12" s="183"/>
      <c r="I12" s="67"/>
      <c r="J12" s="61"/>
    </row>
    <row r="13" spans="1:13" ht="9.9499999999999993" customHeight="1" thickBot="1" x14ac:dyDescent="0.3">
      <c r="A13" s="56"/>
      <c r="D13" s="68"/>
      <c r="J13" s="57"/>
      <c r="M13" s="1"/>
    </row>
    <row r="14" spans="1:13" s="69" customFormat="1" ht="27" customHeight="1" thickTop="1" thickBot="1" x14ac:dyDescent="0.3">
      <c r="A14" s="163" t="s">
        <v>153</v>
      </c>
      <c r="B14" s="164"/>
      <c r="C14" s="164"/>
      <c r="D14" s="164"/>
      <c r="E14" s="164"/>
      <c r="F14" s="164"/>
      <c r="G14" s="164"/>
      <c r="H14" s="164"/>
      <c r="I14" s="164"/>
      <c r="J14" s="165"/>
      <c r="M14" s="1"/>
    </row>
    <row r="15" spans="1:13" ht="9.9499999999999993" customHeight="1" thickTop="1" x14ac:dyDescent="0.25">
      <c r="A15" s="56"/>
      <c r="D15" s="68"/>
      <c r="J15" s="57"/>
      <c r="M15" s="1"/>
    </row>
    <row r="16" spans="1:13" ht="15" customHeight="1" x14ac:dyDescent="0.25">
      <c r="A16" s="56"/>
      <c r="B16" s="70" t="s">
        <v>0</v>
      </c>
      <c r="C16" s="186" t="s">
        <v>216</v>
      </c>
      <c r="D16" s="187"/>
      <c r="E16" s="187"/>
      <c r="F16" s="187"/>
      <c r="G16" s="187"/>
      <c r="H16" s="187"/>
      <c r="I16" s="188"/>
      <c r="J16" s="57"/>
      <c r="M16" s="1"/>
    </row>
    <row r="17" spans="1:13" ht="15" customHeight="1" x14ac:dyDescent="0.25">
      <c r="A17" s="56"/>
      <c r="B17" s="195" t="s">
        <v>73</v>
      </c>
      <c r="C17" s="189"/>
      <c r="D17" s="190"/>
      <c r="E17" s="190"/>
      <c r="F17" s="190"/>
      <c r="G17" s="190"/>
      <c r="H17" s="190"/>
      <c r="I17" s="191"/>
      <c r="J17" s="57"/>
      <c r="M17" s="1"/>
    </row>
    <row r="18" spans="1:13" x14ac:dyDescent="0.25">
      <c r="A18" s="56"/>
      <c r="B18" s="195"/>
      <c r="C18" s="189"/>
      <c r="D18" s="190"/>
      <c r="E18" s="190"/>
      <c r="F18" s="190"/>
      <c r="G18" s="190"/>
      <c r="H18" s="190"/>
      <c r="I18" s="191"/>
      <c r="J18" s="57"/>
      <c r="M18" s="1"/>
    </row>
    <row r="19" spans="1:13" x14ac:dyDescent="0.25">
      <c r="A19" s="56"/>
      <c r="B19" s="195"/>
      <c r="C19" s="192"/>
      <c r="D19" s="193"/>
      <c r="E19" s="193"/>
      <c r="F19" s="193"/>
      <c r="G19" s="193"/>
      <c r="H19" s="193"/>
      <c r="I19" s="194"/>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6" t="s">
        <v>228</v>
      </c>
      <c r="D21" s="187"/>
      <c r="E21" s="187"/>
      <c r="F21" s="187"/>
      <c r="G21" s="187"/>
      <c r="H21" s="187"/>
      <c r="I21" s="188"/>
      <c r="J21" s="57"/>
      <c r="M21" s="1"/>
    </row>
    <row r="22" spans="1:13" ht="15" customHeight="1" x14ac:dyDescent="0.25">
      <c r="A22" s="56"/>
      <c r="B22" s="184" t="s">
        <v>144</v>
      </c>
      <c r="C22" s="189"/>
      <c r="D22" s="190"/>
      <c r="E22" s="190"/>
      <c r="F22" s="190"/>
      <c r="G22" s="190"/>
      <c r="H22" s="190"/>
      <c r="I22" s="191"/>
      <c r="J22" s="57"/>
      <c r="M22" s="1"/>
    </row>
    <row r="23" spans="1:13" x14ac:dyDescent="0.25">
      <c r="A23" s="56"/>
      <c r="B23" s="184"/>
      <c r="C23" s="189"/>
      <c r="D23" s="190"/>
      <c r="E23" s="190"/>
      <c r="F23" s="190"/>
      <c r="G23" s="190"/>
      <c r="H23" s="190"/>
      <c r="I23" s="191"/>
      <c r="J23" s="57"/>
      <c r="M23" s="1"/>
    </row>
    <row r="24" spans="1:13" x14ac:dyDescent="0.25">
      <c r="A24" s="56"/>
      <c r="B24" s="184"/>
      <c r="C24" s="189"/>
      <c r="D24" s="190"/>
      <c r="E24" s="190"/>
      <c r="F24" s="190"/>
      <c r="G24" s="190"/>
      <c r="H24" s="190"/>
      <c r="I24" s="191"/>
      <c r="J24" s="57"/>
      <c r="M24" s="1"/>
    </row>
    <row r="25" spans="1:13" x14ac:dyDescent="0.25">
      <c r="A25" s="56"/>
      <c r="B25" s="184"/>
      <c r="C25" s="189"/>
      <c r="D25" s="190"/>
      <c r="E25" s="190"/>
      <c r="F25" s="190"/>
      <c r="G25" s="190"/>
      <c r="H25" s="190"/>
      <c r="I25" s="191"/>
      <c r="J25" s="57"/>
      <c r="M25" s="1"/>
    </row>
    <row r="26" spans="1:13" x14ac:dyDescent="0.25">
      <c r="A26" s="56"/>
      <c r="B26" s="184"/>
      <c r="C26" s="189"/>
      <c r="D26" s="190"/>
      <c r="E26" s="190"/>
      <c r="F26" s="190"/>
      <c r="G26" s="190"/>
      <c r="H26" s="190"/>
      <c r="I26" s="191"/>
      <c r="J26" s="57"/>
      <c r="M26" s="1"/>
    </row>
    <row r="27" spans="1:13" x14ac:dyDescent="0.25">
      <c r="A27" s="56"/>
      <c r="B27" s="185"/>
      <c r="C27" s="192"/>
      <c r="D27" s="193"/>
      <c r="E27" s="193"/>
      <c r="F27" s="193"/>
      <c r="G27" s="193"/>
      <c r="H27" s="193"/>
      <c r="I27" s="194"/>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166" t="s">
        <v>176</v>
      </c>
      <c r="D30" s="167"/>
      <c r="E30" s="167"/>
      <c r="F30" s="167"/>
      <c r="G30" s="167"/>
      <c r="H30" s="168"/>
      <c r="I30" s="169"/>
      <c r="J30" s="57"/>
      <c r="M30" s="1"/>
    </row>
    <row r="31" spans="1:13" ht="15" customHeight="1" x14ac:dyDescent="0.25">
      <c r="A31" s="56"/>
      <c r="B31" s="73"/>
      <c r="C31" s="166" t="s">
        <v>159</v>
      </c>
      <c r="D31" s="169"/>
      <c r="E31" s="166" t="s">
        <v>160</v>
      </c>
      <c r="F31" s="167"/>
      <c r="G31" s="167"/>
      <c r="H31" s="170" t="s">
        <v>1</v>
      </c>
      <c r="I31" s="172" t="s">
        <v>67</v>
      </c>
      <c r="J31" s="57"/>
      <c r="M31" s="1"/>
    </row>
    <row r="32" spans="1:13" s="1" customFormat="1" ht="30" x14ac:dyDescent="0.25">
      <c r="A32" s="60"/>
      <c r="B32" s="10" t="s">
        <v>156</v>
      </c>
      <c r="C32" s="74" t="s">
        <v>162</v>
      </c>
      <c r="D32" s="4" t="s">
        <v>210</v>
      </c>
      <c r="E32" s="4" t="s">
        <v>211</v>
      </c>
      <c r="F32" s="4" t="s">
        <v>212</v>
      </c>
      <c r="G32" s="5" t="s">
        <v>161</v>
      </c>
      <c r="H32" s="171"/>
      <c r="I32" s="173"/>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3592000</v>
      </c>
      <c r="D38" s="48">
        <f>SUM(D39:D42)</f>
        <v>0</v>
      </c>
      <c r="E38" s="48">
        <f>SUM(E39:E42)</f>
        <v>0</v>
      </c>
      <c r="F38" s="48">
        <f>SUM(F39:F42)</f>
        <v>0</v>
      </c>
      <c r="G38" s="49">
        <f>SUM(G39:G42)</f>
        <v>0</v>
      </c>
      <c r="H38" s="50">
        <f>SUM(C38:G38)</f>
        <v>3592000</v>
      </c>
      <c r="I38" s="7"/>
      <c r="J38" s="57"/>
      <c r="M38" s="1"/>
    </row>
    <row r="39" spans="1:13" x14ac:dyDescent="0.25">
      <c r="A39" s="56"/>
      <c r="B39" s="8" t="s">
        <v>157</v>
      </c>
      <c r="C39" s="75">
        <v>3592000</v>
      </c>
      <c r="D39" s="76"/>
      <c r="E39" s="76"/>
      <c r="F39" s="76"/>
      <c r="G39" s="77"/>
      <c r="H39" s="9">
        <f>SUM(C39:G39)</f>
        <v>3592000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34120291</v>
      </c>
      <c r="D43" s="48">
        <f>SUM(D44:D47)</f>
        <v>10553236.289999999</v>
      </c>
      <c r="E43" s="48">
        <f>SUM(E44:E47)</f>
        <v>5302472.7100000009</v>
      </c>
      <c r="F43" s="48">
        <f>SUM(F44:F47)</f>
        <v>0</v>
      </c>
      <c r="G43" s="49">
        <f>SUM(G44:G47)</f>
        <v>0</v>
      </c>
      <c r="H43" s="50">
        <f>SUM(C43:G43)</f>
        <v>49976000</v>
      </c>
      <c r="I43" s="7"/>
      <c r="J43" s="57"/>
      <c r="M43" s="1"/>
    </row>
    <row r="44" spans="1:13" x14ac:dyDescent="0.25">
      <c r="A44" s="56"/>
      <c r="B44" s="8" t="s">
        <v>157</v>
      </c>
      <c r="C44" s="75">
        <v>30967631</v>
      </c>
      <c r="D44" s="76">
        <f>10493651.11+59585.18</f>
        <v>10553236.289999999</v>
      </c>
      <c r="E44" s="76">
        <f>43848000-C44-D44</f>
        <v>2327132.7100000009</v>
      </c>
      <c r="F44" s="76"/>
      <c r="G44" s="77"/>
      <c r="H44" s="9">
        <f>SUM(C44:G44)</f>
        <v>43848000</v>
      </c>
      <c r="I44" s="78" t="s">
        <v>219</v>
      </c>
      <c r="J44" s="57"/>
      <c r="M44" s="1"/>
    </row>
    <row r="45" spans="1:13" x14ac:dyDescent="0.25">
      <c r="A45" s="56"/>
      <c r="B45" s="125" t="s">
        <v>195</v>
      </c>
      <c r="C45" s="138"/>
      <c r="D45" s="76"/>
      <c r="E45" s="76"/>
      <c r="F45" s="76"/>
      <c r="G45" s="77"/>
      <c r="H45" s="9">
        <f>SUM(C45:G45)</f>
        <v>0</v>
      </c>
      <c r="I45" s="139"/>
      <c r="J45" s="57"/>
      <c r="M45" s="1"/>
    </row>
    <row r="46" spans="1:13" x14ac:dyDescent="0.25">
      <c r="A46" s="56"/>
      <c r="B46" s="125" t="s">
        <v>221</v>
      </c>
      <c r="C46" s="75">
        <v>3152660</v>
      </c>
      <c r="D46" s="76"/>
      <c r="E46" s="76">
        <f>6128000-C46-D46</f>
        <v>2975340</v>
      </c>
      <c r="F46" s="76"/>
      <c r="G46" s="77"/>
      <c r="H46" s="9">
        <f t="shared" ref="H46:H47" si="2">SUM(C46:G46)</f>
        <v>6128000</v>
      </c>
      <c r="I46" s="78" t="s">
        <v>220</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37712291</v>
      </c>
      <c r="D48" s="51">
        <f>D33+D38+D43</f>
        <v>10553236.289999999</v>
      </c>
      <c r="E48" s="51">
        <f>E33+E38+E43</f>
        <v>5302472.7100000009</v>
      </c>
      <c r="F48" s="51">
        <f>F33+F38+F43</f>
        <v>0</v>
      </c>
      <c r="G48" s="52">
        <f>G33+G38+G43</f>
        <v>0</v>
      </c>
      <c r="H48" s="53">
        <f>SUM(C48:G48)</f>
        <v>53568000</v>
      </c>
      <c r="I48" s="7"/>
      <c r="J48" s="61"/>
    </row>
    <row r="49" spans="1:13" s="1" customFormat="1" ht="9.9499999999999993" customHeight="1" x14ac:dyDescent="0.25">
      <c r="A49" s="60"/>
      <c r="C49" s="79"/>
      <c r="D49" s="79"/>
      <c r="J49" s="61"/>
    </row>
    <row r="50" spans="1:13" s="1" customFormat="1" x14ac:dyDescent="0.25">
      <c r="A50" s="60"/>
      <c r="B50" s="157" t="s">
        <v>155</v>
      </c>
      <c r="C50" s="158"/>
      <c r="D50" s="158"/>
      <c r="E50" s="158"/>
      <c r="F50" s="158"/>
      <c r="G50" s="158"/>
      <c r="H50" s="158"/>
      <c r="I50" s="159"/>
      <c r="J50" s="61"/>
    </row>
    <row r="51" spans="1:13" x14ac:dyDescent="0.25">
      <c r="A51" s="56"/>
      <c r="B51" s="80" t="s">
        <v>69</v>
      </c>
      <c r="C51" s="178" t="s">
        <v>118</v>
      </c>
      <c r="D51" s="178"/>
      <c r="E51" s="177" t="s">
        <v>70</v>
      </c>
      <c r="F51" s="177"/>
      <c r="G51" s="151" t="s">
        <v>141</v>
      </c>
      <c r="H51" s="151"/>
      <c r="I51" s="16"/>
      <c r="J51" s="57"/>
      <c r="M51" s="1"/>
    </row>
    <row r="52" spans="1:13" x14ac:dyDescent="0.25">
      <c r="A52" s="56"/>
      <c r="B52" s="15" t="s">
        <v>192</v>
      </c>
      <c r="C52" s="179">
        <v>0</v>
      </c>
      <c r="D52" s="180"/>
      <c r="E52" t="s">
        <v>71</v>
      </c>
      <c r="G52" s="152" t="s">
        <v>138</v>
      </c>
      <c r="H52" s="152"/>
      <c r="I52" s="16"/>
      <c r="J52" s="57"/>
      <c r="M52" s="1"/>
    </row>
    <row r="53" spans="1:13" x14ac:dyDescent="0.25">
      <c r="A53" s="56"/>
      <c r="B53" s="18" t="s">
        <v>148</v>
      </c>
      <c r="C53" s="152" t="s">
        <v>172</v>
      </c>
      <c r="D53" s="152"/>
      <c r="E53" s="19" t="s">
        <v>72</v>
      </c>
      <c r="F53" s="19"/>
      <c r="G53" s="152" t="s">
        <v>138</v>
      </c>
      <c r="H53" s="152"/>
      <c r="I53" s="20"/>
      <c r="J53" s="57"/>
      <c r="M53" s="1"/>
    </row>
    <row r="54" spans="1:13" ht="9.9499999999999993" customHeight="1" x14ac:dyDescent="0.25">
      <c r="A54" s="56"/>
      <c r="J54" s="57"/>
      <c r="M54" s="1"/>
    </row>
    <row r="55" spans="1:13" x14ac:dyDescent="0.25">
      <c r="A55" s="56"/>
      <c r="B55" s="157" t="s">
        <v>68</v>
      </c>
      <c r="C55" s="158"/>
      <c r="D55" s="158"/>
      <c r="E55" s="158"/>
      <c r="F55" s="158"/>
      <c r="G55" s="158"/>
      <c r="H55" s="158"/>
      <c r="I55" s="159"/>
      <c r="J55" s="57"/>
      <c r="M55" s="1"/>
    </row>
    <row r="56" spans="1:13" ht="75" customHeight="1" x14ac:dyDescent="0.25">
      <c r="A56" s="56"/>
      <c r="B56" s="153" t="s">
        <v>177</v>
      </c>
      <c r="C56" s="153"/>
      <c r="D56" s="153"/>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69595</v>
      </c>
      <c r="F57" s="81">
        <v>51600</v>
      </c>
      <c r="G57" s="82">
        <v>51600</v>
      </c>
      <c r="H57" s="114">
        <f>IF($H$56=Lists!$D$8, IFERROR(F57-E57, ""), IF($H$56=Lists!$D$9, IFERROR(G57-E57, ""), IFERROR(G57-F57, "")))</f>
        <v>0</v>
      </c>
      <c r="I57" s="83"/>
      <c r="J57" s="57"/>
      <c r="M57" s="1"/>
    </row>
    <row r="58" spans="1:13" x14ac:dyDescent="0.25">
      <c r="A58" s="56"/>
      <c r="B58" s="15" t="s">
        <v>42</v>
      </c>
      <c r="D58" s="16"/>
      <c r="E58" s="81"/>
      <c r="F58" s="81">
        <v>35088</v>
      </c>
      <c r="G58" s="82">
        <v>35088</v>
      </c>
      <c r="H58" s="114">
        <f>IF($H$56=Lists!$D$8, IFERROR(F58-E58, ""), IF($H$56=Lists!$D$9, IFERROR(G58-E58, ""), IFERROR(G58-F58, "")))</f>
        <v>0</v>
      </c>
      <c r="I58" s="83"/>
      <c r="J58" s="57"/>
      <c r="M58" s="1"/>
    </row>
    <row r="59" spans="1:13" x14ac:dyDescent="0.25">
      <c r="A59" s="56"/>
      <c r="B59" s="15" t="s">
        <v>43</v>
      </c>
      <c r="D59" s="16"/>
      <c r="E59" s="17">
        <f>IFERROR(E58/E57, "")</f>
        <v>0</v>
      </c>
      <c r="F59" s="17">
        <f t="shared" ref="F59:G59" si="3">IFERROR(F58/F57, "")</f>
        <v>0.68</v>
      </c>
      <c r="G59" s="17">
        <f t="shared" si="3"/>
        <v>0.68</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46852</v>
      </c>
      <c r="F61" s="82">
        <v>46852</v>
      </c>
      <c r="G61" s="82">
        <v>46852</v>
      </c>
      <c r="H61" s="116">
        <f>IF($H$56=Lists!$D$8, IFERROR(F61-E61, ""), IF($H$56=Lists!$D$9, IFERROR(G61-E61, ""), IFERROR(G61-F61, "")))</f>
        <v>0</v>
      </c>
      <c r="I61" s="85" t="s">
        <v>222</v>
      </c>
      <c r="J61" s="57"/>
      <c r="M61" s="1"/>
    </row>
    <row r="62" spans="1:13" x14ac:dyDescent="0.25">
      <c r="A62" s="56"/>
      <c r="B62" s="15" t="s">
        <v>19</v>
      </c>
      <c r="E62" s="21">
        <f>IFERROR(E91/E57, "")</f>
        <v>419.87408578202457</v>
      </c>
      <c r="F62" s="21">
        <f>IFERROR(F91/F57, "")</f>
        <v>588.18412790697676</v>
      </c>
      <c r="G62" s="21">
        <f>IFERROR(G91/G57, "")</f>
        <v>674.27693972868224</v>
      </c>
      <c r="H62" s="117">
        <f>IF($H$56=Lists!$D$8, IFERROR(F62-E62, ""), IF($H$56=Lists!$D$9, IFERROR(G62-E62, ""), IFERROR(G62-F62, "")))</f>
        <v>86.092811821705482</v>
      </c>
      <c r="I62" s="86"/>
      <c r="J62" s="57"/>
      <c r="K62" s="87"/>
    </row>
    <row r="63" spans="1:13" x14ac:dyDescent="0.25">
      <c r="A63" s="56"/>
      <c r="B63" s="18" t="s">
        <v>163</v>
      </c>
      <c r="C63" s="19"/>
      <c r="D63" s="20"/>
      <c r="E63" s="22">
        <f>IFERROR(E97/E57, "")</f>
        <v>485.02412529635751</v>
      </c>
      <c r="F63" s="22">
        <f>IFERROR(F97/F57, "")</f>
        <v>743.28759689922481</v>
      </c>
      <c r="G63" s="22">
        <f>IFERROR(G97/G57, "")</f>
        <v>818.64073643410848</v>
      </c>
      <c r="H63" s="117">
        <f>IF($H$56=Lists!$D$8, IFERROR(F63-E63, ""), IF($H$56=Lists!$D$9, IFERROR(G63-E63, ""), IFERROR(G63-F63, "")))</f>
        <v>75.353139534883667</v>
      </c>
      <c r="I63" s="88"/>
      <c r="J63" s="57"/>
      <c r="K63" s="87"/>
    </row>
    <row r="64" spans="1:13" x14ac:dyDescent="0.25">
      <c r="A64" s="56"/>
      <c r="B64" s="154" t="s">
        <v>5</v>
      </c>
      <c r="C64" s="155"/>
      <c r="D64" s="155"/>
      <c r="E64" s="155"/>
      <c r="F64" s="155"/>
      <c r="G64" s="155"/>
      <c r="H64" s="155"/>
      <c r="I64" s="156"/>
      <c r="J64" s="57"/>
    </row>
    <row r="65" spans="1:10" x14ac:dyDescent="0.25">
      <c r="A65" s="56"/>
      <c r="B65" s="12" t="s">
        <v>6</v>
      </c>
      <c r="C65" s="13"/>
      <c r="D65" s="14"/>
      <c r="E65" s="89">
        <v>42644</v>
      </c>
      <c r="F65" s="89">
        <v>42644</v>
      </c>
      <c r="G65" s="90">
        <v>42921</v>
      </c>
      <c r="H65" s="114" t="str">
        <f>IF(SUM(E65:G65)=0, "", IF($H$56=Lists!$D$8, IFERROR(MROUND(CONVERT(F65-E65,"day","yr")*12, 0.5)&amp;" mo.", ""), IF($H$56=Lists!$D$9, IFERROR(MROUND(CONVERT(G65-E65,"day","yr")*12, 0.5)&amp;" mo.", ""), IFERROR(MROUND(CONVERT(G65-F65,"day","yr")*12, 0.5)&amp;" mo.", ""))))</f>
        <v>9 mo.</v>
      </c>
      <c r="I65" s="83" t="s">
        <v>223</v>
      </c>
      <c r="J65" s="57"/>
    </row>
    <row r="66" spans="1:10" x14ac:dyDescent="0.25">
      <c r="A66" s="56"/>
      <c r="B66" s="15" t="s">
        <v>7</v>
      </c>
      <c r="D66" s="16"/>
      <c r="E66" s="89">
        <v>42917</v>
      </c>
      <c r="F66" s="89">
        <v>43221</v>
      </c>
      <c r="G66" s="90">
        <v>42924</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v>44295</v>
      </c>
      <c r="H67" s="114" t="str">
        <f>IF(SUM(E67:G67)=0, "", IF($H$56=Lists!$D$8, IFERROR(MROUND(CONVERT(F67-E67,"day","yr")*12, 0.5)&amp;" mo.", ""), IF($H$56=Lists!$D$9, IFERROR(MROUND(CONVERT(G67-E67,"day","yr")*12, 0.5)&amp;" mo.", ""), IFERROR(MROUND(CONVERT(G67-F67,"day","yr")*12, 0.5)&amp;" mo.", ""))))</f>
        <v>1455.5 mo.</v>
      </c>
      <c r="I67" s="83"/>
      <c r="J67" s="57"/>
    </row>
    <row r="68" spans="1:10" x14ac:dyDescent="0.25">
      <c r="A68" s="56"/>
      <c r="B68" s="15" t="s">
        <v>66</v>
      </c>
      <c r="D68" s="16"/>
      <c r="E68" s="89">
        <v>43647</v>
      </c>
      <c r="F68" s="89">
        <v>44378</v>
      </c>
      <c r="G68" s="90">
        <v>44378</v>
      </c>
      <c r="H68" s="114" t="str">
        <f>IF(SUM(E68:G68)=0, "", IF($H$56=Lists!$D$8, IFERROR(MROUND(CONVERT(F68-E68,"day","yr")*12, 0.5)&amp;" mo.", ""), IF($H$56=Lists!$D$9, IFERROR(MROUND(CONVERT(G68-E68,"day","yr")*12, 0.5)&amp;" mo.", ""), IFERROR(MROUND(CONVERT(G68-F68,"day","yr")*12, 0.5)&amp;" mo.", ""))))</f>
        <v>0 mo.</v>
      </c>
      <c r="I68" s="83"/>
      <c r="J68" s="57"/>
    </row>
    <row r="69" spans="1:10" x14ac:dyDescent="0.25">
      <c r="A69" s="56"/>
      <c r="B69" s="15" t="s">
        <v>8</v>
      </c>
      <c r="D69" s="16"/>
      <c r="E69" s="89">
        <v>44166</v>
      </c>
      <c r="F69" s="89">
        <v>45205</v>
      </c>
      <c r="G69" s="90"/>
      <c r="H69" s="114" t="str">
        <f>IF(SUM(E69:G69)=0, "", IF($H$56=Lists!$D$8, IFERROR(MROUND(CONVERT(F69-E69,"day","yr")*12, 0.5)&amp;" mo.", ""), IF($H$56=Lists!$D$9, IFERROR(MROUND(CONVERT(G69-E69,"day","yr")*12, 0.5)&amp;" mo.", ""), IFERROR(MROUND(CONVERT(G69-F69,"day","yr")*12, 0.5)&amp;" mo.", ""))))</f>
        <v/>
      </c>
      <c r="I69" s="134" t="s">
        <v>229</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63" t="s">
        <v>152</v>
      </c>
      <c r="B72" s="164"/>
      <c r="C72" s="164"/>
      <c r="D72" s="164"/>
      <c r="E72" s="164"/>
      <c r="F72" s="164"/>
      <c r="G72" s="164"/>
      <c r="H72" s="164"/>
      <c r="I72" s="164"/>
      <c r="J72" s="165"/>
    </row>
    <row r="73" spans="1:10" ht="9.9499999999999993" customHeight="1" thickTop="1" x14ac:dyDescent="0.25">
      <c r="A73" s="56"/>
      <c r="B73" s="33"/>
      <c r="C73" s="33"/>
      <c r="D73" s="33"/>
      <c r="E73" s="26"/>
      <c r="F73" s="26"/>
      <c r="G73" s="26"/>
      <c r="H73" s="27"/>
      <c r="I73" s="94"/>
      <c r="J73" s="57"/>
    </row>
    <row r="74" spans="1:10" ht="75" customHeight="1" x14ac:dyDescent="0.25">
      <c r="A74" s="56"/>
      <c r="B74" s="153" t="s">
        <v>177</v>
      </c>
      <c r="C74" s="153"/>
      <c r="D74" s="153"/>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7" t="s">
        <v>11</v>
      </c>
      <c r="C75" s="158"/>
      <c r="D75" s="158"/>
      <c r="E75" s="158"/>
      <c r="F75" s="158"/>
      <c r="G75" s="158"/>
      <c r="H75" s="158"/>
      <c r="I75" s="159"/>
      <c r="J75" s="57"/>
    </row>
    <row r="76" spans="1:10" x14ac:dyDescent="0.25">
      <c r="A76" s="56"/>
      <c r="B76" s="174" t="s">
        <v>50</v>
      </c>
      <c r="C76" s="175"/>
      <c r="D76" s="17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7" t="s">
        <v>12</v>
      </c>
      <c r="C78" s="158"/>
      <c r="D78" s="158"/>
      <c r="E78" s="158"/>
      <c r="F78" s="158"/>
      <c r="G78" s="158"/>
      <c r="H78" s="158"/>
      <c r="I78" s="159"/>
      <c r="J78" s="57"/>
    </row>
    <row r="79" spans="1:10" x14ac:dyDescent="0.25">
      <c r="A79" s="56"/>
      <c r="B79" s="12" t="s">
        <v>44</v>
      </c>
      <c r="C79" s="13"/>
      <c r="D79" s="14"/>
      <c r="E79" s="97">
        <v>192633</v>
      </c>
      <c r="F79" s="97">
        <v>192633</v>
      </c>
      <c r="G79" s="105">
        <v>192633</v>
      </c>
      <c r="H79" s="31">
        <f>IF($H$56=Lists!$D$8, IFERROR(F79-E79, ""), IF($H$56=Lists!$D$9, IFERROR(G79-E79, ""), IFERROR(G79-F79, "")))</f>
        <v>0</v>
      </c>
      <c r="I79" s="83"/>
      <c r="J79" s="57"/>
    </row>
    <row r="80" spans="1:10" x14ac:dyDescent="0.25">
      <c r="A80" s="56"/>
      <c r="B80" s="15" t="s">
        <v>165</v>
      </c>
      <c r="D80" s="16"/>
      <c r="E80" s="97">
        <v>1555051</v>
      </c>
      <c r="F80" s="97">
        <v>1373665</v>
      </c>
      <c r="G80" s="105">
        <v>1373665</v>
      </c>
      <c r="H80" s="31">
        <f>IF($H$56=Lists!$D$8, IFERROR(F80-E80, ""), IF($H$56=Lists!$D$9, IFERROR(G80-E80, ""), IFERROR(G80-F80, "")))</f>
        <v>0</v>
      </c>
      <c r="I80" s="83"/>
      <c r="J80" s="57"/>
    </row>
    <row r="81" spans="1:10" x14ac:dyDescent="0.25">
      <c r="A81" s="56"/>
      <c r="B81" s="15" t="s">
        <v>167</v>
      </c>
      <c r="D81" s="16"/>
      <c r="E81" s="97">
        <v>1633222</v>
      </c>
      <c r="F81" s="97">
        <v>2396548</v>
      </c>
      <c r="G81" s="105">
        <v>1936133</v>
      </c>
      <c r="H81" s="31">
        <f>IF($H$56=Lists!$D$8, IFERROR(F81-E81, ""), IF($H$56=Lists!$D$9, IFERROR(G81-E81, ""), IFERROR(G81-F81, "")))</f>
        <v>-460415</v>
      </c>
      <c r="I81" s="83"/>
      <c r="J81" s="57"/>
    </row>
    <row r="82" spans="1:10" x14ac:dyDescent="0.25">
      <c r="A82" s="56"/>
      <c r="B82" s="15" t="s">
        <v>166</v>
      </c>
      <c r="D82" s="16"/>
      <c r="E82" s="97">
        <v>663038</v>
      </c>
      <c r="F82" s="131">
        <f>630446*1.0523</f>
        <v>663418.32579999999</v>
      </c>
      <c r="G82" s="131">
        <v>610379</v>
      </c>
      <c r="H82" s="31">
        <f>IF($H$56=Lists!$D$8, IFERROR(F82-E82, ""), IF($H$56=Lists!$D$9, IFERROR(G82-E82, ""), IFERROR(G82-F82, "")))</f>
        <v>-53039.325799999991</v>
      </c>
      <c r="I82" s="83"/>
      <c r="J82" s="57"/>
    </row>
    <row r="83" spans="1:10" x14ac:dyDescent="0.25">
      <c r="A83" s="56"/>
      <c r="B83" s="15" t="s">
        <v>168</v>
      </c>
      <c r="D83" s="16"/>
      <c r="E83" s="97">
        <v>950810</v>
      </c>
      <c r="F83" s="131">
        <f>1702747-663418</f>
        <v>1039329</v>
      </c>
      <c r="G83" s="131">
        <f>266463+85479</f>
        <v>351942</v>
      </c>
      <c r="H83" s="32">
        <f>IF($H$56=Lists!$D$8, IFERROR(F83-E83, ""), IF($H$56=Lists!$D$9, IFERROR(G83-E83, ""), IFERROR(G83-F83, "")))</f>
        <v>-687387</v>
      </c>
      <c r="I83" s="130" t="s">
        <v>224</v>
      </c>
      <c r="J83" s="57"/>
    </row>
    <row r="84" spans="1:10" ht="62.25" customHeight="1" x14ac:dyDescent="0.25">
      <c r="A84" s="56"/>
      <c r="B84" s="15" t="s">
        <v>13</v>
      </c>
      <c r="D84" s="16"/>
      <c r="E84" s="97">
        <v>171959</v>
      </c>
      <c r="F84" s="131">
        <v>968414</v>
      </c>
      <c r="G84" s="98"/>
      <c r="H84" s="31">
        <f>IF($H$56=Lists!$D$8, IFERROR(F84-E84, ""), IF($H$56=Lists!$D$9, IFERROR(G84-E84, ""), IFERROR(G84-F84, "")))</f>
        <v>-968414</v>
      </c>
      <c r="I84" s="132" t="s">
        <v>225</v>
      </c>
      <c r="J84" s="57"/>
    </row>
    <row r="85" spans="1:10" x14ac:dyDescent="0.25">
      <c r="A85" s="56"/>
      <c r="B85" s="215" t="s">
        <v>14</v>
      </c>
      <c r="C85" s="216"/>
      <c r="D85" s="217"/>
      <c r="E85" s="34">
        <f>SUM(E79:E84)</f>
        <v>5166713</v>
      </c>
      <c r="F85" s="34">
        <f>SUM(F79:F84)</f>
        <v>6634007.3257999998</v>
      </c>
      <c r="G85" s="34">
        <v>5820205</v>
      </c>
      <c r="H85" s="35">
        <f>IF($H$56=Lists!$D$8, IFERROR(F85-E85, ""), IF($H$56=Lists!$D$9, IFERROR(G85-E85, ""), IFERROR(G85-F85, "")))</f>
        <v>-813802.32579999976</v>
      </c>
      <c r="I85" s="100"/>
      <c r="J85" s="57"/>
    </row>
    <row r="86" spans="1:10" ht="9.9499999999999993" customHeight="1" x14ac:dyDescent="0.25">
      <c r="A86" s="56"/>
      <c r="J86" s="57"/>
    </row>
    <row r="87" spans="1:10" x14ac:dyDescent="0.25">
      <c r="A87" s="56"/>
      <c r="B87" s="157" t="s">
        <v>15</v>
      </c>
      <c r="C87" s="158"/>
      <c r="D87" s="158"/>
      <c r="E87" s="158"/>
      <c r="F87" s="158"/>
      <c r="G87" s="158"/>
      <c r="H87" s="158"/>
      <c r="I87" s="159"/>
      <c r="J87" s="57"/>
    </row>
    <row r="88" spans="1:10" ht="14.45" customHeight="1" x14ac:dyDescent="0.25">
      <c r="A88" s="56"/>
      <c r="B88" s="12" t="s">
        <v>45</v>
      </c>
      <c r="C88" s="13"/>
      <c r="D88" s="14"/>
      <c r="E88" s="97">
        <v>4443349</v>
      </c>
      <c r="F88" s="97"/>
      <c r="G88" s="98"/>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24777788</v>
      </c>
      <c r="F90" s="131">
        <v>30350301</v>
      </c>
      <c r="G90" s="135">
        <v>34792690.090000004</v>
      </c>
      <c r="H90" s="37">
        <f>IF($H$56=Lists!$D$8, IFERROR(F90-E90, ""), IF($H$56=Lists!$D$9, IFERROR(G90-E90, ""), IFERROR(G90-F90, "")))</f>
        <v>4442389.0900000036</v>
      </c>
      <c r="I90" s="99"/>
      <c r="J90" s="57"/>
    </row>
    <row r="91" spans="1:10" x14ac:dyDescent="0.25">
      <c r="A91" s="56"/>
      <c r="B91" s="212" t="s">
        <v>51</v>
      </c>
      <c r="C91" s="213"/>
      <c r="D91" s="214"/>
      <c r="E91" s="38">
        <f>SUM(E88:E90)</f>
        <v>29221137</v>
      </c>
      <c r="F91" s="38">
        <f t="shared" ref="F91:G91" si="5">SUM(F88:F90)</f>
        <v>30350301</v>
      </c>
      <c r="G91" s="38">
        <f t="shared" si="5"/>
        <v>34792690.090000004</v>
      </c>
      <c r="H91" s="36">
        <f>IF($H$56=Lists!$D$8, IFERROR(F91-E91, ""), IF($H$56=Lists!$D$9, IFERROR(G91-E91, ""), IFERROR(G91-F91, "")))</f>
        <v>4442389.0900000036</v>
      </c>
      <c r="I91" s="100"/>
      <c r="J91" s="57"/>
    </row>
    <row r="92" spans="1:10" x14ac:dyDescent="0.25">
      <c r="A92" s="56"/>
      <c r="B92" s="15" t="s">
        <v>48</v>
      </c>
      <c r="D92" s="16"/>
      <c r="E92" s="97">
        <v>1465457</v>
      </c>
      <c r="F92" s="131">
        <v>1214012</v>
      </c>
      <c r="G92" s="105">
        <v>491712</v>
      </c>
      <c r="H92" s="36">
        <f>IF($H$56=Lists!$D$8, IFERROR(F92-E92, ""), IF($H$56=Lists!$D$9, IFERROR(G92-E92, ""), IFERROR(G92-F92, "")))</f>
        <v>-722300</v>
      </c>
      <c r="I92" s="99"/>
      <c r="J92" s="57"/>
    </row>
    <row r="93" spans="1:10" x14ac:dyDescent="0.25">
      <c r="A93" s="56"/>
      <c r="B93" s="15" t="s">
        <v>49</v>
      </c>
      <c r="D93" s="16"/>
      <c r="E93" s="97"/>
      <c r="F93" s="97"/>
      <c r="G93" s="131"/>
      <c r="H93" s="36">
        <f>IF($H$56=Lists!$D$8, IFERROR(F93-E93, ""), IF($H$56=Lists!$D$9, IFERROR(G93-E93, ""), IFERROR(G93-F93, "")))</f>
        <v>0</v>
      </c>
      <c r="I93" s="99"/>
      <c r="J93" s="57"/>
    </row>
    <row r="94" spans="1:10" x14ac:dyDescent="0.25">
      <c r="A94" s="56"/>
      <c r="B94" s="15" t="s">
        <v>40</v>
      </c>
      <c r="D94" s="16"/>
      <c r="E94" s="97">
        <v>3068660</v>
      </c>
      <c r="F94" s="131">
        <v>3549974</v>
      </c>
      <c r="G94" s="135">
        <v>3584624.17</v>
      </c>
      <c r="H94" s="36">
        <f>IF($H$56=Lists!$D$8, IFERROR(F94-E94, ""), IF($H$56=Lists!$D$9, IFERROR(G94-E94, ""), IFERROR(G94-F94, "")))</f>
        <v>34650.169999999925</v>
      </c>
      <c r="I94" s="99"/>
      <c r="J94" s="57"/>
    </row>
    <row r="95" spans="1:10" x14ac:dyDescent="0.25">
      <c r="A95" s="56"/>
      <c r="B95" s="15" t="str">
        <f>IF(C53=Lists!J3, "GCCM Costs", IF(C53=Lists!J4, "Design-Build Costs", ""))</f>
        <v>GCCM Costs</v>
      </c>
      <c r="D95" s="16"/>
      <c r="E95" s="97"/>
      <c r="F95" s="131">
        <v>3239353</v>
      </c>
      <c r="G95" s="131">
        <v>397022</v>
      </c>
      <c r="H95" s="36">
        <f>IF($H$56=Lists!$D$8, IFERROR(F95-E95, ""), IF($H$56=Lists!$D$9, IFERROR(G95-E95, ""), IFERROR(G95-F95, "")))</f>
        <v>-2842331</v>
      </c>
      <c r="I95" s="99"/>
      <c r="J95" s="57"/>
    </row>
    <row r="96" spans="1:10" x14ac:dyDescent="0.25">
      <c r="A96" s="56"/>
      <c r="B96" s="15" t="str">
        <f>IF(C53=Lists!J3, "GCCM Risk Contingency", "")</f>
        <v>GCCM Risk Contingency</v>
      </c>
      <c r="D96" s="16"/>
      <c r="E96" s="97"/>
      <c r="F96" s="97"/>
      <c r="G96" s="97"/>
      <c r="H96" s="36">
        <f>IF($H$56=Lists!$D$8, IFERROR(F96-E96, ""), IF($H$56=Lists!$D$9, IFERROR(G96-E96, ""), IFERROR(G96-F96, "")))</f>
        <v>0</v>
      </c>
      <c r="I96" s="99"/>
      <c r="J96" s="57"/>
    </row>
    <row r="97" spans="1:10" x14ac:dyDescent="0.25">
      <c r="A97" s="56"/>
      <c r="B97" s="215" t="s">
        <v>52</v>
      </c>
      <c r="C97" s="216"/>
      <c r="D97" s="217"/>
      <c r="E97" s="38">
        <f>SUM(E91:E96)</f>
        <v>33755254</v>
      </c>
      <c r="F97" s="38">
        <f t="shared" ref="F97" si="6">SUM(F91:F96)</f>
        <v>38353640</v>
      </c>
      <c r="G97" s="38">
        <v>42241862</v>
      </c>
      <c r="H97" s="39">
        <f>IF($H$56=Lists!$D$8, IFERROR(F97-E97, ""), IF($H$56=Lists!$D$9, IFERROR(G97-E97, ""), IFERROR(G97-F97, "")))</f>
        <v>3888222</v>
      </c>
      <c r="I97" s="84"/>
      <c r="J97" s="57"/>
    </row>
    <row r="98" spans="1:10" ht="9.9499999999999993" customHeight="1" x14ac:dyDescent="0.25">
      <c r="A98" s="56"/>
      <c r="J98" s="57"/>
    </row>
    <row r="99" spans="1:10" x14ac:dyDescent="0.25">
      <c r="A99" s="56"/>
      <c r="B99" s="157" t="s">
        <v>16</v>
      </c>
      <c r="C99" s="158"/>
      <c r="D99" s="158"/>
      <c r="E99" s="158"/>
      <c r="F99" s="158"/>
      <c r="G99" s="158"/>
      <c r="H99" s="158"/>
      <c r="I99" s="159"/>
      <c r="J99" s="57"/>
    </row>
    <row r="100" spans="1:10" x14ac:dyDescent="0.25">
      <c r="A100" s="56"/>
      <c r="B100" s="40" t="s">
        <v>17</v>
      </c>
      <c r="D100" s="16"/>
      <c r="E100" s="101">
        <v>2814935</v>
      </c>
      <c r="F100" s="101">
        <v>3635621</v>
      </c>
      <c r="G100" s="136">
        <v>1801899</v>
      </c>
      <c r="H100" s="41">
        <f>IF($H$56=Lists!$D$8, IFERROR(F100-E100, ""), IF($H$56=Lists!$D$9, IFERROR(G100-E100, ""), IFERROR(G100-F100, "")))</f>
        <v>-1833722</v>
      </c>
      <c r="I100" s="103"/>
      <c r="J100" s="104"/>
    </row>
    <row r="101" spans="1:10" x14ac:dyDescent="0.25">
      <c r="A101" s="56"/>
      <c r="B101" s="40" t="s">
        <v>18</v>
      </c>
      <c r="D101" s="16"/>
      <c r="E101" s="101">
        <v>146106</v>
      </c>
      <c r="F101" s="133">
        <v>236655</v>
      </c>
      <c r="G101" s="102">
        <v>148799</v>
      </c>
      <c r="H101" s="41">
        <f>IF($H$56=Lists!$D$8, IFERROR(F101-E101, ""), IF($H$56=Lists!$D$9, IFERROR(G101-E101, ""), IFERROR(G101-F101, "")))</f>
        <v>-87856</v>
      </c>
      <c r="I101" s="103"/>
      <c r="J101" s="104"/>
    </row>
    <row r="102" spans="1:10" x14ac:dyDescent="0.25">
      <c r="A102" s="56"/>
      <c r="B102" s="40" t="s">
        <v>53</v>
      </c>
      <c r="D102" s="16"/>
      <c r="E102" s="97">
        <v>177645</v>
      </c>
      <c r="F102" s="97">
        <v>959645</v>
      </c>
      <c r="G102" s="137">
        <v>915026</v>
      </c>
      <c r="H102" s="42">
        <f>IF($H$56=Lists!$D$8, IFERROR(F102-E102, ""), IF($H$56=Lists!$D$9, IFERROR(G102-E102, ""), IFERROR(G102-F102, "")))</f>
        <v>-44619</v>
      </c>
      <c r="I102" s="83"/>
      <c r="J102" s="57"/>
    </row>
    <row r="103" spans="1:10" x14ac:dyDescent="0.25">
      <c r="A103" s="56"/>
      <c r="B103" s="40" t="s">
        <v>147</v>
      </c>
      <c r="D103" s="16"/>
      <c r="E103" s="97">
        <v>457420</v>
      </c>
      <c r="F103" s="131">
        <v>3748168</v>
      </c>
      <c r="G103" s="137">
        <v>3286249</v>
      </c>
      <c r="H103" s="43">
        <f>IF($H$56=Lists!$D$8, IFERROR(F103-E103, ""), IF($H$56=Lists!$D$9, IFERROR(G103-E103, ""), IFERROR(G103-F103, "")))</f>
        <v>-461919</v>
      </c>
      <c r="I103" s="103" t="s">
        <v>226</v>
      </c>
      <c r="J103" s="104"/>
    </row>
    <row r="104" spans="1:10" ht="15.75" thickBot="1" x14ac:dyDescent="0.3">
      <c r="A104" s="56"/>
      <c r="B104" s="218" t="s">
        <v>54</v>
      </c>
      <c r="C104" s="219"/>
      <c r="D104" s="220"/>
      <c r="E104" s="44">
        <f>SUM(E100:E103)</f>
        <v>3596106</v>
      </c>
      <c r="F104" s="44">
        <f>SUM(F100:F103)</f>
        <v>8580089</v>
      </c>
      <c r="G104" s="44">
        <f>SUM(G100:G103)</f>
        <v>6151973</v>
      </c>
      <c r="H104" s="39">
        <f>IF($H$56=Lists!$D$8, IFERROR(F104-E104, ""), IF($H$56=Lists!$D$9, IFERROR(G104-E104, ""), IFERROR(G104-F104, "")))</f>
        <v>-2428116</v>
      </c>
      <c r="I104" s="106"/>
      <c r="J104" s="104"/>
    </row>
    <row r="105" spans="1:10" ht="20.25" thickTop="1" thickBot="1" x14ac:dyDescent="0.35">
      <c r="A105" s="56"/>
      <c r="B105" s="107" t="s">
        <v>145</v>
      </c>
      <c r="C105" s="108"/>
      <c r="D105" s="108"/>
      <c r="E105" s="109">
        <f>SUM(E76,E85,E97,E104)</f>
        <v>42518073</v>
      </c>
      <c r="F105" s="109">
        <f>SUM(F76,F85,F97,F104)</f>
        <v>53567736.325800002</v>
      </c>
      <c r="G105" s="109">
        <f>SUM(G76,G85,G97,G104)</f>
        <v>54214040</v>
      </c>
      <c r="H105" s="109">
        <f>SUM(H76,H85,H97,H104)</f>
        <v>646303.67420000024</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228"/>
      <c r="D108" s="228"/>
      <c r="E108" s="228" t="str">
        <f>IF(ReportType=Lists!$O$2, "", "NOTES")</f>
        <v/>
      </c>
      <c r="F108" s="228"/>
      <c r="G108" s="228"/>
      <c r="H108" s="228"/>
      <c r="I108" s="173"/>
      <c r="J108" s="61"/>
    </row>
    <row r="109" spans="1:10" ht="15" customHeight="1" x14ac:dyDescent="0.25">
      <c r="A109" s="56"/>
      <c r="B109" s="80" t="str">
        <f>IF(ReportType=Lists!$O$2, "", "Number of Change Orders")</f>
        <v/>
      </c>
      <c r="C109" s="221"/>
      <c r="D109" s="222"/>
      <c r="E109" s="225"/>
      <c r="F109" s="226"/>
      <c r="G109" s="226"/>
      <c r="H109" s="226"/>
      <c r="I109" s="227"/>
      <c r="J109" s="57"/>
    </row>
    <row r="110" spans="1:10" ht="15" customHeight="1" x14ac:dyDescent="0.25">
      <c r="A110" s="56"/>
      <c r="B110" s="80" t="str">
        <f>IF(ReportType=Lists!$O$2, "", "Total Value of Change Orders")</f>
        <v/>
      </c>
      <c r="C110" s="229"/>
      <c r="D110" s="230"/>
      <c r="E110" s="120"/>
      <c r="F110" s="121"/>
      <c r="G110" s="121"/>
      <c r="H110" s="121"/>
      <c r="I110" s="122"/>
      <c r="J110" s="57"/>
    </row>
    <row r="111" spans="1:10" ht="15" customHeight="1" x14ac:dyDescent="0.25">
      <c r="A111" s="56"/>
      <c r="B111" s="80" t="str">
        <f>IF(ReportType=Lists!$O$2, "", "Outstanding Liabilities")</f>
        <v/>
      </c>
      <c r="C111" s="229"/>
      <c r="D111" s="230"/>
      <c r="E111" s="120"/>
      <c r="F111" s="121"/>
      <c r="G111" s="121"/>
      <c r="H111" s="121"/>
      <c r="I111" s="122"/>
      <c r="J111" s="57"/>
    </row>
    <row r="112" spans="1:10" x14ac:dyDescent="0.25">
      <c r="A112" s="56"/>
      <c r="B112" s="18" t="str">
        <f>IF(ReportType=Lists!$O$2, "", "Unsettled Claims")</f>
        <v/>
      </c>
      <c r="C112" s="223"/>
      <c r="D112" s="224"/>
      <c r="E112" s="225"/>
      <c r="F112" s="226"/>
      <c r="G112" s="226"/>
      <c r="H112" s="226"/>
      <c r="I112" s="227"/>
      <c r="J112" s="57"/>
    </row>
    <row r="113" spans="1:10" ht="9.9499999999999993" customHeight="1" x14ac:dyDescent="0.25">
      <c r="A113" s="56"/>
      <c r="J113" s="57"/>
    </row>
    <row r="114" spans="1:10" ht="15.75" thickBot="1" x14ac:dyDescent="0.3">
      <c r="A114" s="56"/>
      <c r="B114" s="1" t="s">
        <v>20</v>
      </c>
      <c r="J114" s="57"/>
    </row>
    <row r="115" spans="1:10" x14ac:dyDescent="0.25">
      <c r="A115" s="56"/>
      <c r="B115" s="203" t="s">
        <v>230</v>
      </c>
      <c r="C115" s="204"/>
      <c r="D115" s="204"/>
      <c r="E115" s="204"/>
      <c r="F115" s="204"/>
      <c r="G115" s="204"/>
      <c r="H115" s="204"/>
      <c r="I115" s="205"/>
      <c r="J115" s="57"/>
    </row>
    <row r="116" spans="1:10" x14ac:dyDescent="0.25">
      <c r="A116" s="56"/>
      <c r="B116" s="206"/>
      <c r="C116" s="207"/>
      <c r="D116" s="207"/>
      <c r="E116" s="207"/>
      <c r="F116" s="207"/>
      <c r="G116" s="207"/>
      <c r="H116" s="207"/>
      <c r="I116" s="208"/>
      <c r="J116" s="57"/>
    </row>
    <row r="117" spans="1:10" x14ac:dyDescent="0.25">
      <c r="A117" s="56"/>
      <c r="B117" s="206"/>
      <c r="C117" s="207"/>
      <c r="D117" s="207"/>
      <c r="E117" s="207"/>
      <c r="F117" s="207"/>
      <c r="G117" s="207"/>
      <c r="H117" s="207"/>
      <c r="I117" s="208"/>
      <c r="J117" s="57"/>
    </row>
    <row r="118" spans="1:10" x14ac:dyDescent="0.25">
      <c r="A118" s="56"/>
      <c r="B118" s="206"/>
      <c r="C118" s="207"/>
      <c r="D118" s="207"/>
      <c r="E118" s="207"/>
      <c r="F118" s="207"/>
      <c r="G118" s="207"/>
      <c r="H118" s="207"/>
      <c r="I118" s="208"/>
      <c r="J118" s="57"/>
    </row>
    <row r="119" spans="1:10" x14ac:dyDescent="0.25">
      <c r="A119" s="56"/>
      <c r="B119" s="206"/>
      <c r="C119" s="207"/>
      <c r="D119" s="207"/>
      <c r="E119" s="207"/>
      <c r="F119" s="207"/>
      <c r="G119" s="207"/>
      <c r="H119" s="207"/>
      <c r="I119" s="208"/>
      <c r="J119" s="57"/>
    </row>
    <row r="120" spans="1:10" x14ac:dyDescent="0.25">
      <c r="A120" s="56"/>
      <c r="B120" s="206"/>
      <c r="C120" s="207"/>
      <c r="D120" s="207"/>
      <c r="E120" s="207"/>
      <c r="F120" s="207"/>
      <c r="G120" s="207"/>
      <c r="H120" s="207"/>
      <c r="I120" s="208"/>
      <c r="J120" s="57"/>
    </row>
    <row r="121" spans="1:10" x14ac:dyDescent="0.25">
      <c r="A121" s="56"/>
      <c r="B121" s="206"/>
      <c r="C121" s="207"/>
      <c r="D121" s="207"/>
      <c r="E121" s="207"/>
      <c r="F121" s="207"/>
      <c r="G121" s="207"/>
      <c r="H121" s="207"/>
      <c r="I121" s="208"/>
      <c r="J121" s="57"/>
    </row>
    <row r="122" spans="1:10" x14ac:dyDescent="0.25">
      <c r="A122" s="56"/>
      <c r="B122" s="206"/>
      <c r="C122" s="207"/>
      <c r="D122" s="207"/>
      <c r="E122" s="207"/>
      <c r="F122" s="207"/>
      <c r="G122" s="207"/>
      <c r="H122" s="207"/>
      <c r="I122" s="208"/>
      <c r="J122" s="57"/>
    </row>
    <row r="123" spans="1:10" x14ac:dyDescent="0.25">
      <c r="A123" s="56"/>
      <c r="B123" s="206"/>
      <c r="C123" s="207"/>
      <c r="D123" s="207"/>
      <c r="E123" s="207"/>
      <c r="F123" s="207"/>
      <c r="G123" s="207"/>
      <c r="H123" s="207"/>
      <c r="I123" s="208"/>
      <c r="J123" s="57"/>
    </row>
    <row r="124" spans="1:10" x14ac:dyDescent="0.25">
      <c r="A124" s="56"/>
      <c r="B124" s="206"/>
      <c r="C124" s="207"/>
      <c r="D124" s="207"/>
      <c r="E124" s="207"/>
      <c r="F124" s="207"/>
      <c r="G124" s="207"/>
      <c r="H124" s="207"/>
      <c r="I124" s="208"/>
      <c r="J124" s="57"/>
    </row>
    <row r="125" spans="1:10" x14ac:dyDescent="0.25">
      <c r="A125" s="56"/>
      <c r="B125" s="206"/>
      <c r="C125" s="207"/>
      <c r="D125" s="207"/>
      <c r="E125" s="207"/>
      <c r="F125" s="207"/>
      <c r="G125" s="207"/>
      <c r="H125" s="207"/>
      <c r="I125" s="208"/>
      <c r="J125" s="57"/>
    </row>
    <row r="126" spans="1:10" x14ac:dyDescent="0.25">
      <c r="A126" s="56"/>
      <c r="B126" s="206"/>
      <c r="C126" s="207"/>
      <c r="D126" s="207"/>
      <c r="E126" s="207"/>
      <c r="F126" s="207"/>
      <c r="G126" s="207"/>
      <c r="H126" s="207"/>
      <c r="I126" s="208"/>
      <c r="J126" s="57"/>
    </row>
    <row r="127" spans="1:10" x14ac:dyDescent="0.25">
      <c r="A127" s="56"/>
      <c r="B127" s="206"/>
      <c r="C127" s="207"/>
      <c r="D127" s="207"/>
      <c r="E127" s="207"/>
      <c r="F127" s="207"/>
      <c r="G127" s="207"/>
      <c r="H127" s="207"/>
      <c r="I127" s="208"/>
      <c r="J127" s="57"/>
    </row>
    <row r="128" spans="1:10" x14ac:dyDescent="0.25">
      <c r="A128" s="56"/>
      <c r="B128" s="206"/>
      <c r="C128" s="207"/>
      <c r="D128" s="207"/>
      <c r="E128" s="207"/>
      <c r="F128" s="207"/>
      <c r="G128" s="207"/>
      <c r="H128" s="207"/>
      <c r="I128" s="208"/>
      <c r="J128" s="57"/>
    </row>
    <row r="129" spans="1:10" x14ac:dyDescent="0.25">
      <c r="A129" s="56"/>
      <c r="B129" s="206"/>
      <c r="C129" s="207"/>
      <c r="D129" s="207"/>
      <c r="E129" s="207"/>
      <c r="F129" s="207"/>
      <c r="G129" s="207"/>
      <c r="H129" s="207"/>
      <c r="I129" s="208"/>
      <c r="J129" s="57"/>
    </row>
    <row r="130" spans="1:10" x14ac:dyDescent="0.25">
      <c r="A130" s="56"/>
      <c r="B130" s="206"/>
      <c r="C130" s="207"/>
      <c r="D130" s="207"/>
      <c r="E130" s="207"/>
      <c r="F130" s="207"/>
      <c r="G130" s="207"/>
      <c r="H130" s="207"/>
      <c r="I130" s="208"/>
      <c r="J130" s="57"/>
    </row>
    <row r="131" spans="1:10" x14ac:dyDescent="0.25">
      <c r="A131" s="56"/>
      <c r="B131" s="206"/>
      <c r="C131" s="207"/>
      <c r="D131" s="207"/>
      <c r="E131" s="207"/>
      <c r="F131" s="207"/>
      <c r="G131" s="207"/>
      <c r="H131" s="207"/>
      <c r="I131" s="208"/>
      <c r="J131" s="57"/>
    </row>
    <row r="132" spans="1:10" x14ac:dyDescent="0.25">
      <c r="A132" s="56"/>
      <c r="B132" s="206"/>
      <c r="C132" s="207"/>
      <c r="D132" s="207"/>
      <c r="E132" s="207"/>
      <c r="F132" s="207"/>
      <c r="G132" s="207"/>
      <c r="H132" s="207"/>
      <c r="I132" s="208"/>
      <c r="J132" s="57"/>
    </row>
    <row r="133" spans="1:10" x14ac:dyDescent="0.25">
      <c r="A133" s="56"/>
      <c r="B133" s="206"/>
      <c r="C133" s="207"/>
      <c r="D133" s="207"/>
      <c r="E133" s="207"/>
      <c r="F133" s="207"/>
      <c r="G133" s="207"/>
      <c r="H133" s="207"/>
      <c r="I133" s="208"/>
      <c r="J133" s="57"/>
    </row>
    <row r="134" spans="1:10" ht="15.75" thickBot="1" x14ac:dyDescent="0.3">
      <c r="A134" s="56"/>
      <c r="B134" s="209"/>
      <c r="C134" s="210"/>
      <c r="D134" s="210"/>
      <c r="E134" s="210"/>
      <c r="F134" s="210"/>
      <c r="G134" s="210"/>
      <c r="H134" s="210"/>
      <c r="I134" s="21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H57:J58 A62:J64 A61:D61 H61:J61 A70:J78 A65:D69 H65:J69 A85:J87 A79:D84 H79:J82 H83:H84 J83:J84 A91:J91 A88:D90 H88:J90 A96:J99 A92:D95 H92:J95 A104:J109 A100:D103 H100:J102 H103 J103">
    <cfRule type="expression" dxfId="13" priority="14">
      <formula>CELL("PROTECT", A1)=0</formula>
    </cfRule>
  </conditionalFormatting>
  <conditionalFormatting sqref="E96:I96 H95:I95">
    <cfRule type="expression" dxfId="12" priority="13">
      <formula>$B95=""</formula>
    </cfRule>
  </conditionalFormatting>
  <conditionalFormatting sqref="E57:G58">
    <cfRule type="expression" dxfId="11" priority="11">
      <formula>CELL("PROTECT", E57)=0</formula>
    </cfRule>
  </conditionalFormatting>
  <conditionalFormatting sqref="E61:G61">
    <cfRule type="expression" dxfId="10" priority="10">
      <formula>CELL("PROTECT", E61)=0</formula>
    </cfRule>
  </conditionalFormatting>
  <conditionalFormatting sqref="E65:G69">
    <cfRule type="expression" dxfId="9" priority="9">
      <formula>CELL("PROTECT", E65)=0</formula>
    </cfRule>
  </conditionalFormatting>
  <conditionalFormatting sqref="E79:G79 E81:G84 E80:F80">
    <cfRule type="expression" dxfId="8" priority="8">
      <formula>CELL("PROTECT", E79)=0</formula>
    </cfRule>
  </conditionalFormatting>
  <conditionalFormatting sqref="G80">
    <cfRule type="expression" dxfId="7" priority="7">
      <formula>CELL("PROTECT", G80)=0</formula>
    </cfRule>
  </conditionalFormatting>
  <conditionalFormatting sqref="I83:I84">
    <cfRule type="expression" dxfId="6" priority="6">
      <formula>CELL("PROTECT", I83)=0</formula>
    </cfRule>
  </conditionalFormatting>
  <conditionalFormatting sqref="E88:G90">
    <cfRule type="expression" dxfId="5" priority="5">
      <formula>CELL("PROTECT", E88)=0</formula>
    </cfRule>
  </conditionalFormatting>
  <conditionalFormatting sqref="E92:G95">
    <cfRule type="expression" dxfId="4" priority="4">
      <formula>CELL("PROTECT", E92)=0</formula>
    </cfRule>
  </conditionalFormatting>
  <conditionalFormatting sqref="E95:G95">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25CABFB1-1EC4-4C2E-84C6-AC6B563565D5}"/>
  </hyperlinks>
  <pageMargins left="0.45" right="0.45" top="0.5" bottom="0.5" header="0.3" footer="0.3"/>
  <pageSetup scale="65" fitToHeight="2" orientation="portrait" r:id="rId2"/>
  <headerFooter>
    <oddFooter>&amp;C&amp;P</oddFooter>
  </headerFooter>
  <rowBreaks count="1" manualBreakCount="1">
    <brk id="71" max="8"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E5B4-57C7-4C65-A724-DE67B02C6C90}">
  <dimension ref="A1:AE3"/>
  <sheetViews>
    <sheetView showGridLines="0" view="pageLayout"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1" t="s">
        <v>206</v>
      </c>
      <c r="B1" s="231"/>
      <c r="C1" s="231"/>
      <c r="D1" s="231"/>
      <c r="E1" s="231"/>
      <c r="F1" s="231"/>
      <c r="G1" s="231"/>
      <c r="H1" s="231"/>
      <c r="I1" s="231"/>
      <c r="J1" s="231"/>
      <c r="K1" s="231"/>
      <c r="L1" s="231"/>
      <c r="M1" s="231"/>
      <c r="N1" s="231"/>
      <c r="O1" s="231"/>
      <c r="P1" s="231"/>
      <c r="Q1" s="231"/>
      <c r="R1" s="231"/>
      <c r="S1" s="127"/>
      <c r="T1" s="126"/>
      <c r="U1" s="126"/>
      <c r="V1" s="126"/>
      <c r="W1" s="126"/>
      <c r="X1" s="126"/>
      <c r="Y1" s="126"/>
      <c r="Z1" s="126"/>
      <c r="AA1" s="126"/>
      <c r="AB1" s="126"/>
      <c r="AC1" s="126"/>
      <c r="AD1" s="126"/>
      <c r="AE1" s="126"/>
    </row>
    <row r="2" spans="1:31" ht="15" customHeight="1" x14ac:dyDescent="0.35">
      <c r="A2" s="231"/>
      <c r="B2" s="231"/>
      <c r="C2" s="231"/>
      <c r="D2" s="231"/>
      <c r="E2" s="231"/>
      <c r="F2" s="231"/>
      <c r="G2" s="231"/>
      <c r="H2" s="231"/>
      <c r="I2" s="231"/>
      <c r="J2" s="231"/>
      <c r="K2" s="231"/>
      <c r="L2" s="231"/>
      <c r="M2" s="231"/>
      <c r="N2" s="231"/>
      <c r="O2" s="231"/>
      <c r="P2" s="231"/>
      <c r="Q2" s="231"/>
      <c r="R2" s="23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1" t="s">
        <v>206</v>
      </c>
      <c r="B1" s="231"/>
      <c r="C1" s="231"/>
      <c r="D1" s="231"/>
      <c r="E1" s="231"/>
      <c r="F1" s="231"/>
      <c r="G1" s="231"/>
      <c r="H1" s="231"/>
      <c r="I1" s="231"/>
      <c r="J1" s="231"/>
      <c r="K1" s="231"/>
      <c r="L1" s="231"/>
      <c r="M1" s="231"/>
      <c r="N1" s="231"/>
      <c r="O1" s="231"/>
      <c r="P1" s="231"/>
      <c r="Q1" s="231"/>
      <c r="R1" s="231"/>
      <c r="S1" s="127"/>
      <c r="T1" s="126"/>
      <c r="U1" s="126"/>
      <c r="V1" s="126"/>
      <c r="W1" s="126"/>
      <c r="X1" s="126"/>
      <c r="Y1" s="126"/>
      <c r="Z1" s="126"/>
      <c r="AA1" s="126"/>
      <c r="AB1" s="126"/>
      <c r="AC1" s="126"/>
      <c r="AD1" s="126"/>
      <c r="AE1" s="126"/>
    </row>
    <row r="2" spans="1:31" ht="15" customHeight="1" x14ac:dyDescent="0.35">
      <c r="A2" s="231"/>
      <c r="B2" s="231"/>
      <c r="C2" s="231"/>
      <c r="D2" s="231"/>
      <c r="E2" s="231"/>
      <c r="F2" s="231"/>
      <c r="G2" s="231"/>
      <c r="H2" s="231"/>
      <c r="I2" s="231"/>
      <c r="J2" s="231"/>
      <c r="K2" s="231"/>
      <c r="L2" s="231"/>
      <c r="M2" s="231"/>
      <c r="N2" s="231"/>
      <c r="O2" s="231"/>
      <c r="P2" s="231"/>
      <c r="Q2" s="231"/>
      <c r="R2" s="23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2024-06-26T20:27:14Z</dcterms:modified>
</cp:coreProperties>
</file>