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B50C7443-FBEC-418C-81CC-2577CD7E5997}"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103" i="3" l="1"/>
  <c r="G102" i="3"/>
  <c r="G100" i="3"/>
  <c r="G89" i="3"/>
  <c r="E46" i="3"/>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<sst xmlns="http://schemas.openxmlformats.org/spreadsheetml/2006/main" count="247" uniqueCount="226">
  <si>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</si>
  <si>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</si>
  <si>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</si>
  <si>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</si>
  <si>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</si>
  <si>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</si>
  <si>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</si>
  <si>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</si>
  <si>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</si>
  <si>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</si>
  <si>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</si>
  <si>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</si>
  <si>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</si>
  <si>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</si>
  <si>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</si>
  <si>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</si>
  <si>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</si>
  <si>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</si>
  <si>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</si>
  <si>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</si>
  <si>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</si>
  <si>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</si>
  <si>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</si>
  <si>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</si>
  <si>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</si>
  <si>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</si>
  <si>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</si>
  <si>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</si>
  <si>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</si>
  <si>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</si>
  <si>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</si>
  <si>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</si>
  <si>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</si>
  <si>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</si>
  <si>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</si>
  <si>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</si>
  <si>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</si>
  <si>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</si>
  <si>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</si>
  <si>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</si>
  <si>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</si>
  <si>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</si>
  <si>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</si>
  <si>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</si>
  <si>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</si>
  <si>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</si>
  <si>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</si>
  <si>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</si>
  <si>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</si>
  <si>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</si>
  <si>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</si>
  <si>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</si>
  <si>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</si>
  <si>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</si>
  <si>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</si>
  <si>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</si>
  <si>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</si>
  <si>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</si>
  <si>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</si>
  <si>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</si>
  <si>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</si>
  <si>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</si>
  <si>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</si>
  <si>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</si>
  <si>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</si>
  <si>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</si>
  <si>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</si>
  <si>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</si>
  <si>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</si>
  <si>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</si>
  <si>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</si>
  <si>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</si>
  <si>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</si>
  <si>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</si>
  <si>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</si>
  <si>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</si>
  <si>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</si>
  <si>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</si>
  <si>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</si>
  <si>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</si>
  <si>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</si>
  <si>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</si>
  <si>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</si>
  <si>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</si>
  <si>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</si>
  <si>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</si>
  <si>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</si>
  <si>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</si>
  <si>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</si>
  <si>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</si>
  <si>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</si>
  <si>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</si>
  <si>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</si>
  <si>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</si>
  <si>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</si>
  <si>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</si>
  <si>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</si>
  <si>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</si>
  <si>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</si>
  <si>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</si>
  <si>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</si>
  <si>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</si>
  <si>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</si>
  <si>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</si>
  <si>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</si>
  <si>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</si>
  <si>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</si>
  <si>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</si>
  <si>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</si>
  <si>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</si>
  <si>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</si>
  <si>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</si>
  <si>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</si>
  <si>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</si>
  <si>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</si>
  <si>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</si>
  <si>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</si>
  <si>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</si>
  <si>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</si>
  <si>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</si>
  <si>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</si>
  <si>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</si>
  <si>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</si>
  <si>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</si>
  <si>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</si>
  <si>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</si>
  <si>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</si>
  <si>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</si>
  <si>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</si>
  <si>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</si>
  <si>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</si>
  <si>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</si>
  <si>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</si>
  <si>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</si>
  <si>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</si>
  <si>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</si>
  <si>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</si>
  <si>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</si>
  <si>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</si>
  <si>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</si>
  <si>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</si>
  <si>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</si>
  <si>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</si>
  <si>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</si>
  <si>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</si>
  <si>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</si>
  <si>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</si>
  <si>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</si>
  <si>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</si>
  <si>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</si>
  <si>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</si>
  <si>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</si>
  <si>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</si>
  <si>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</si>
  <si>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</si>
  <si>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</si>
  <si>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</si>
  <si>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</si>
  <si>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</si>
  <si>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</si>
  <si>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</si>
  <si>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</si>
  <si>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</si>
  <si>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</si>
  <si>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</si>
  <si>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</si>
  <si>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</si>
  <si>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</si>
  <si>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</si>
  <si>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</si>
  <si>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</si>
  <si>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</si>
  <si>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</si>
  <si>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</si>
  <si>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</si>
  <si>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</si>
  <si>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</si>
  <si>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</si>
  <si>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</si>
  <si>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</si>
  <si>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</si>
  <si>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</si>
  <si>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</si>
  <si>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</si>
  <si>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</si>
  <si>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</si>
  <si>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</si>
  <si>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</si>
  <si>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</si>
  <si>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</si>
  <si>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</si>
  <si>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</si>
  <si>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</si>
  <si>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</si>
  <si>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</si>
  <si>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</si>
  <si>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</si>
  <si>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</si>
  <si>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</si>
  <si>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</si>
  <si>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</si>
  <si>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</si>
  <si>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</si>
  <si>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</si>
  <si>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</si>
  <si>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</si>
  <si>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</si>
  <si>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</si>
  <si>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</si>
  <si>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</si>
  <si>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</si>
  <si>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</si>
  <si>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</si>
  <si>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South Seattle College Automotive Technology Renovation</t>
  </si>
  <si>
    <t>Kord Kurisu</t>
  </si>
  <si>
    <t>kord.kurisu@seattlecolleges.edu</t>
  </si>
  <si>
    <t>The Automotive Technology program at South Seattle College is a NATEF/ASE Master certified training program and offers ASE-based certificate options. It is housed in the AUT building at the SSC Main campus which has not had any renovation or remodel since its construction in 1970. The proposed project is to substantially renovate the existing 34,120-gsf building and to construct a two-story addition of 11,470-gsf infilling the existing service courtyard.</t>
  </si>
  <si>
    <t>U99 Bal moved to A03</t>
  </si>
  <si>
    <t>A03</t>
  </si>
  <si>
    <t>147 - Local Funds</t>
  </si>
  <si>
    <t>SB approved</t>
  </si>
  <si>
    <t>OFM approved</t>
  </si>
  <si>
    <t>15 mos.</t>
  </si>
  <si>
    <t>Public art was installed during break between Winter and Spring quarters 2022.  Furniture was delivered during Winter Quarter.  Owner provided equipment for student instruction has been delivered and installed or brought back and put in place.  Computers and WiFi equipment has been installed by the IT department.  Building is fully funcitonal.  HVAC controls do not operate as intended, additional programming is required and ongoing.</t>
  </si>
  <si>
    <t>June 2024</t>
  </si>
  <si>
    <t>Received substantial completion in September 2022.  Building is actively occupied and instruction programs are underway. Still investigating and revising programming for HVAC controls.  Not final due to HVAC issues:  Warranty work for programming issues with the HVAC controls was required this Spring.  Anticipate being final in August of this year, once programming revision is completed.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</si>
</sst>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14" fontId="0" fillId="3" borderId="10" xfId="0" applyNumberFormat="1" applyFill="1" applyBorder="1" applyAlignment="1" applyProtection="1">
      <alignment horizontal="center"/>
      <protection locked="0"/>
    </xf>
    <xf numFmtId="14" fontId="0" fillId="0" borderId="16" xfId="0" applyNumberFormat="1" applyBorder="1" applyAlignment="1" applyProtection="1">
      <alignment horizontal="center"/>
      <protection locked="0"/>
    </xf>
    <xf numFmtId="14" fontId="0" fillId="0" borderId="21" xfId="0" applyNumberFormat="1" applyBorder="1" applyAlignment="1" applyProtection="1">
      <alignment horizontal="center"/>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0">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114300</xdr:colOff>
      <xdr:row>137</xdr:row>
      <xdr:rowOff>0</xdr:rowOff>
    </xdr:from>
    <xdr:to>
      <xdr:col>7</xdr:col>
      <xdr:colOff>143894</xdr:colOff>
      <xdr:row>151</xdr:row>
      <xdr:rowOff>98396</xdr:rowOff>
    </xdr:to>
    <xdr:pic>
      <xdr:nvPicPr>
        <xdr:cNvPr id="2" name="Picture 1">
          <a:extLst>
            <a:ext uri="{FF2B5EF4-FFF2-40B4-BE49-F238E27FC236}">
              <a16:creationId xmlns:a16="http://schemas.microsoft.com/office/drawing/2014/main" id="{53F9EBDD-6191-403F-B7B8-458257CF0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26022300"/>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142875</xdr:colOff>
      <xdr:row>137</xdr:row>
      <xdr:rowOff>28575</xdr:rowOff>
    </xdr:from>
    <xdr:to>
      <xdr:col>16</xdr:col>
      <xdr:colOff>172469</xdr:colOff>
      <xdr:row>151</xdr:row>
      <xdr:rowOff>126971</xdr:rowOff>
    </xdr:to>
    <xdr:pic>
      <xdr:nvPicPr>
        <xdr:cNvPr id="3" name="Picture 2">
          <a:extLst>
            <a:ext uri="{FF2B5EF4-FFF2-40B4-BE49-F238E27FC236}">
              <a16:creationId xmlns:a16="http://schemas.microsoft.com/office/drawing/2014/main" id="{29ACE7C3-410E-474A-A4C4-2C60DA7CEA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8850" y="26050875"/>
          <a:ext cx="3687194"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600075</xdr:colOff>
      <xdr:row>5</xdr:row>
      <xdr:rowOff>70473</xdr:rowOff>
    </xdr:from>
    <xdr:to>
      <xdr:col>7</xdr:col>
      <xdr:colOff>237259</xdr:colOff>
      <xdr:row>19</xdr:row>
      <xdr:rowOff>169555</xdr:rowOff>
    </xdr:to>
    <xdr:pic>
      <xdr:nvPicPr>
        <xdr:cNvPr id="4" name="Picture 3">
          <a:extLst>
            <a:ext uri="{FF2B5EF4-FFF2-40B4-BE49-F238E27FC236}">
              <a16:creationId xmlns:a16="http://schemas.microsoft.com/office/drawing/2014/main" id="{1987DCB0-BE4E-4968-A5A3-0F05AB10E54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AAF0B76E-0BD9-4ECB-AE48-6A6FC340340E}"/>
            </a:ext>
          </a:extLst>
        </xdr:cNvPr>
        <xdr:cNvSpPr txBox="1"/>
      </xdr:nvSpPr>
      <xdr:spPr>
        <a:xfrm>
          <a:off x="4000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6" name="Picture 5">
          <a:extLst>
            <a:ext uri="{FF2B5EF4-FFF2-40B4-BE49-F238E27FC236}">
              <a16:creationId xmlns:a16="http://schemas.microsoft.com/office/drawing/2014/main" id="{C1717079-4BAB-4E32-A7DC-75A2EDE243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86450"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7" name="TextBox 6">
          <a:extLst>
            <a:ext uri="{FF2B5EF4-FFF2-40B4-BE49-F238E27FC236}">
              <a16:creationId xmlns:a16="http://schemas.microsoft.com/office/drawing/2014/main" id="{EF7B3175-328F-4575-8CD6-0505FCE883BF}"/>
            </a:ext>
          </a:extLst>
        </xdr:cNvPr>
        <xdr:cNvSpPr txBox="1"/>
      </xdr:nvSpPr>
      <xdr:spPr>
        <a:xfrm>
          <a:off x="5686425"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8" name="Picture 7">
          <a:extLst>
            <a:ext uri="{FF2B5EF4-FFF2-40B4-BE49-F238E27FC236}">
              <a16:creationId xmlns:a16="http://schemas.microsoft.com/office/drawing/2014/main" id="{5951BF82-F765-4F53-902B-6C52D338818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0075"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9" name="TextBox 8">
          <a:extLst>
            <a:ext uri="{FF2B5EF4-FFF2-40B4-BE49-F238E27FC236}">
              <a16:creationId xmlns:a16="http://schemas.microsoft.com/office/drawing/2014/main" id="{2A513785-7312-4E07-B53B-6E39092B9F71}"/>
            </a:ext>
          </a:extLst>
        </xdr:cNvPr>
        <xdr:cNvSpPr txBox="1"/>
      </xdr:nvSpPr>
      <xdr:spPr>
        <a:xfrm>
          <a:off x="400050"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10" name="Picture 9">
          <a:extLst>
            <a:ext uri="{FF2B5EF4-FFF2-40B4-BE49-F238E27FC236}">
              <a16:creationId xmlns:a16="http://schemas.microsoft.com/office/drawing/2014/main" id="{62AB5E49-E884-4F41-825B-859C799711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6450" y="49472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11" name="TextBox 10">
          <a:extLst>
            <a:ext uri="{FF2B5EF4-FFF2-40B4-BE49-F238E27FC236}">
              <a16:creationId xmlns:a16="http://schemas.microsoft.com/office/drawing/2014/main" id="{4BB83841-BC95-408E-B8F4-7E72C3CD65C8}"/>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1</xdr:col>
      <xdr:colOff>99069</xdr:colOff>
      <xdr:row>47</xdr:row>
      <xdr:rowOff>70473</xdr:rowOff>
    </xdr:from>
    <xdr:to>
      <xdr:col>7</xdr:col>
      <xdr:colOff>128664</xdr:colOff>
      <xdr:row>61</xdr:row>
      <xdr:rowOff>169555</xdr:rowOff>
    </xdr:to>
    <xdr:pic>
      <xdr:nvPicPr>
        <xdr:cNvPr id="12" name="Picture 11">
          <a:extLst>
            <a:ext uri="{FF2B5EF4-FFF2-40B4-BE49-F238E27FC236}">
              <a16:creationId xmlns:a16="http://schemas.microsoft.com/office/drawing/2014/main" id="{0D90033F-BDEA-403C-B452-D700C6CDBA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8669" y="89477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3" name="TextBox 12">
          <a:extLst>
            <a:ext uri="{FF2B5EF4-FFF2-40B4-BE49-F238E27FC236}">
              <a16:creationId xmlns:a16="http://schemas.microsoft.com/office/drawing/2014/main" id="{44384E42-60F7-45D3-B811-E29FF5290F5B}"/>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Faculty offices (Jan.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295444</xdr:colOff>
      <xdr:row>47</xdr:row>
      <xdr:rowOff>70473</xdr:rowOff>
    </xdr:from>
    <xdr:to>
      <xdr:col>14</xdr:col>
      <xdr:colOff>541890</xdr:colOff>
      <xdr:row>61</xdr:row>
      <xdr:rowOff>169555</xdr:rowOff>
    </xdr:to>
    <xdr:pic>
      <xdr:nvPicPr>
        <xdr:cNvPr id="14" name="Picture 13">
          <a:extLst>
            <a:ext uri="{FF2B5EF4-FFF2-40B4-BE49-F238E27FC236}">
              <a16:creationId xmlns:a16="http://schemas.microsoft.com/office/drawing/2014/main" id="{5A1BFE4E-C0E6-46FA-ACB1-4FB96A6D570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01019" y="8947773"/>
          <a:ext cx="2075246"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190501</xdr:colOff>
      <xdr:row>62</xdr:row>
      <xdr:rowOff>76200</xdr:rowOff>
    </xdr:from>
    <xdr:to>
      <xdr:col>15</xdr:col>
      <xdr:colOff>133351</xdr:colOff>
      <xdr:row>63</xdr:row>
      <xdr:rowOff>123825</xdr:rowOff>
    </xdr:to>
    <xdr:sp macro="" textlink="" fLocksText="0">
      <xdr:nvSpPr>
        <xdr:cNvPr id="15" name="TextBox 14">
          <a:extLst>
            <a:ext uri="{FF2B5EF4-FFF2-40B4-BE49-F238E27FC236}">
              <a16:creationId xmlns:a16="http://schemas.microsoft.com/office/drawing/2014/main" id="{5E1F446B-3B50-41BC-AB1E-D4D629079C5A}"/>
            </a:ext>
          </a:extLst>
        </xdr:cNvPr>
        <xdr:cNvSpPr txBox="1"/>
      </xdr:nvSpPr>
      <xdr:spPr>
        <a:xfrm>
          <a:off x="6696076" y="11811000"/>
          <a:ext cx="238125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(Dec. 2021)</a:t>
          </a:r>
        </a:p>
        <a:p>
          <a:pPr algn="ctr"/>
          <a:endParaRPr lang="en-US" sz="1100" b="1">
            <a:solidFill>
              <a:schemeClr val="bg1"/>
            </a:solidFill>
          </a:endParaRPr>
        </a:p>
      </xdr:txBody>
    </xdr:sp>
    <xdr:clientData fLocksWithSheet="0"/>
  </xdr:twoCellAnchor>
  <xdr:twoCellAnchor>
    <xdr:from>
      <xdr:col>1</xdr:col>
      <xdr:colOff>99069</xdr:colOff>
      <xdr:row>68</xdr:row>
      <xdr:rowOff>70473</xdr:rowOff>
    </xdr:from>
    <xdr:to>
      <xdr:col>7</xdr:col>
      <xdr:colOff>128664</xdr:colOff>
      <xdr:row>82</xdr:row>
      <xdr:rowOff>169555</xdr:rowOff>
    </xdr:to>
    <xdr:pic>
      <xdr:nvPicPr>
        <xdr:cNvPr id="16" name="Picture 15">
          <a:extLst>
            <a:ext uri="{FF2B5EF4-FFF2-40B4-BE49-F238E27FC236}">
              <a16:creationId xmlns:a16="http://schemas.microsoft.com/office/drawing/2014/main" id="{7CC444D2-D461-4511-8BFC-273F796E6D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8669"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7" name="TextBox 16">
          <a:extLst>
            <a:ext uri="{FF2B5EF4-FFF2-40B4-BE49-F238E27FC236}">
              <a16:creationId xmlns:a16="http://schemas.microsoft.com/office/drawing/2014/main" id="{7ACAB50B-9473-4D0F-9D96-D7C7C3128B35}"/>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Tool Storage room (Jan.</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10</xdr:col>
      <xdr:colOff>99069</xdr:colOff>
      <xdr:row>68</xdr:row>
      <xdr:rowOff>70473</xdr:rowOff>
    </xdr:from>
    <xdr:to>
      <xdr:col>16</xdr:col>
      <xdr:colOff>128664</xdr:colOff>
      <xdr:row>82</xdr:row>
      <xdr:rowOff>169555</xdr:rowOff>
    </xdr:to>
    <xdr:pic>
      <xdr:nvPicPr>
        <xdr:cNvPr id="18" name="Picture 17">
          <a:extLst>
            <a:ext uri="{FF2B5EF4-FFF2-40B4-BE49-F238E27FC236}">
              <a16:creationId xmlns:a16="http://schemas.microsoft.com/office/drawing/2014/main" id="{B666CB51-391A-4EB1-A4F1-07E40DB165C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95044" y="12948273"/>
          <a:ext cx="3687195"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9" name="TextBox 18">
          <a:extLst>
            <a:ext uri="{FF2B5EF4-FFF2-40B4-BE49-F238E27FC236}">
              <a16:creationId xmlns:a16="http://schemas.microsoft.com/office/drawing/2014/main" id="{62B41B4A-F478-4707-A2C2-95B8FD5FA9CF}"/>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from Northeast (Dec.2021)</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600075</xdr:colOff>
      <xdr:row>5</xdr:row>
      <xdr:rowOff>85713</xdr:rowOff>
    </xdr:from>
    <xdr:to>
      <xdr:col>7</xdr:col>
      <xdr:colOff>341352</xdr:colOff>
      <xdr:row>19</xdr:row>
      <xdr:rowOff>177383</xdr:rowOff>
    </xdr:to>
    <xdr:pic>
      <xdr:nvPicPr>
        <xdr:cNvPr id="20" name="Picture 19">
          <a:extLst>
            <a:ext uri="{FF2B5EF4-FFF2-40B4-BE49-F238E27FC236}">
              <a16:creationId xmlns:a16="http://schemas.microsoft.com/office/drawing/2014/main" id="{177139FA-37DE-4174-ACAA-33FD37989BA8}"/>
            </a:ext>
          </a:extLst>
        </xdr:cNvPr>
        <xdr:cNvPicPr>
          <a:picLocks noChangeAspect="1"/>
        </xdr:cNvPicPr>
      </xdr:nvPicPr>
      <xdr:blipFill>
        <a:blip xmlns:r="http://schemas.openxmlformats.org/officeDocument/2006/relationships" r:embed="rId9"/>
        <a:stretch>
          <a:fillRect/>
        </a:stretch>
      </xdr:blipFill>
      <xdr:spPr>
        <a:xfrm>
          <a:off x="600075" y="962013"/>
          <a:ext cx="4008477" cy="2758670"/>
        </a:xfrm>
        <a:prstGeom prst="rect">
          <a:avLst/>
        </a:prstGeom>
      </xdr:spPr>
    </xdr:pic>
    <xdr:clientData/>
  </xdr:twoCellAnchor>
  <xdr:twoCellAnchor editAs="oneCell">
    <xdr:from>
      <xdr:col>9</xdr:col>
      <xdr:colOff>501953</xdr:colOff>
      <xdr:row>5</xdr:row>
      <xdr:rowOff>74662</xdr:rowOff>
    </xdr:from>
    <xdr:to>
      <xdr:col>16</xdr:col>
      <xdr:colOff>289560</xdr:colOff>
      <xdr:row>19</xdr:row>
      <xdr:rowOff>167639</xdr:rowOff>
    </xdr:to>
    <xdr:pic>
      <xdr:nvPicPr>
        <xdr:cNvPr id="21" name="Picture 20">
          <a:extLst>
            <a:ext uri="{FF2B5EF4-FFF2-40B4-BE49-F238E27FC236}">
              <a16:creationId xmlns:a16="http://schemas.microsoft.com/office/drawing/2014/main" id="{F578535F-FA6E-48E7-8DA0-DDC7B760FB19}"/>
            </a:ext>
          </a:extLst>
        </xdr:cNvPr>
        <xdr:cNvPicPr>
          <a:picLocks noChangeAspect="1"/>
        </xdr:cNvPicPr>
      </xdr:nvPicPr>
      <xdr:blipFill>
        <a:blip xmlns:r="http://schemas.openxmlformats.org/officeDocument/2006/relationships" r:embed="rId10"/>
        <a:stretch>
          <a:fillRect/>
        </a:stretch>
      </xdr:blipFill>
      <xdr:spPr>
        <a:xfrm>
          <a:off x="5788328" y="950962"/>
          <a:ext cx="4054807" cy="2759977"/>
        </a:xfrm>
        <a:prstGeom prst="rect">
          <a:avLst/>
        </a:prstGeom>
      </xdr:spPr>
    </xdr:pic>
    <xdr:clientData/>
  </xdr:twoCellAnchor>
  <xdr:twoCellAnchor>
    <xdr:from>
      <xdr:col>0</xdr:col>
      <xdr:colOff>400050</xdr:colOff>
      <xdr:row>19</xdr:row>
      <xdr:rowOff>137160</xdr:rowOff>
    </xdr:from>
    <xdr:to>
      <xdr:col>7</xdr:col>
      <xdr:colOff>495299</xdr:colOff>
      <xdr:row>20</xdr:row>
      <xdr:rowOff>184785</xdr:rowOff>
    </xdr:to>
    <xdr:sp macro="" textlink="" fLocksText="0">
      <xdr:nvSpPr>
        <xdr:cNvPr id="22" name="TextBox 21">
          <a:extLst>
            <a:ext uri="{FF2B5EF4-FFF2-40B4-BE49-F238E27FC236}">
              <a16:creationId xmlns:a16="http://schemas.microsoft.com/office/drawing/2014/main" id="{80791CE6-799D-4A70-9E5E-08F250B1147D}"/>
            </a:ext>
          </a:extLst>
        </xdr:cNvPr>
        <xdr:cNvSpPr txBox="1"/>
      </xdr:nvSpPr>
      <xdr:spPr>
        <a:xfrm>
          <a:off x="400050"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entry </a:t>
          </a:r>
        </a:p>
      </xdr:txBody>
    </xdr:sp>
    <xdr:clientData fLocksWithSheet="0"/>
  </xdr:twoCellAnchor>
  <xdr:twoCellAnchor>
    <xdr:from>
      <xdr:col>9</xdr:col>
      <xdr:colOff>400050</xdr:colOff>
      <xdr:row>19</xdr:row>
      <xdr:rowOff>137160</xdr:rowOff>
    </xdr:from>
    <xdr:to>
      <xdr:col>16</xdr:col>
      <xdr:colOff>495299</xdr:colOff>
      <xdr:row>20</xdr:row>
      <xdr:rowOff>184785</xdr:rowOff>
    </xdr:to>
    <xdr:sp macro="" textlink="" fLocksText="0">
      <xdr:nvSpPr>
        <xdr:cNvPr id="23" name="TextBox 22">
          <a:extLst>
            <a:ext uri="{FF2B5EF4-FFF2-40B4-BE49-F238E27FC236}">
              <a16:creationId xmlns:a16="http://schemas.microsoft.com/office/drawing/2014/main" id="{B66AC0AB-85B3-4603-A8CF-F43D704FCE3D}"/>
            </a:ext>
          </a:extLst>
        </xdr:cNvPr>
        <xdr:cNvSpPr txBox="1"/>
      </xdr:nvSpPr>
      <xdr:spPr>
        <a:xfrm>
          <a:off x="5686425" y="36804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 floor classroom</a:t>
          </a:r>
        </a:p>
      </xdr:txBody>
    </xdr:sp>
    <xdr:clientData fLocksWithSheet="0"/>
  </xdr:twoCellAnchor>
  <xdr:twoCellAnchor>
    <xdr:from>
      <xdr:col>1</xdr:col>
      <xdr:colOff>98612</xdr:colOff>
      <xdr:row>25</xdr:row>
      <xdr:rowOff>131433</xdr:rowOff>
    </xdr:from>
    <xdr:to>
      <xdr:col>7</xdr:col>
      <xdr:colOff>129121</xdr:colOff>
      <xdr:row>40</xdr:row>
      <xdr:rowOff>40015</xdr:rowOff>
    </xdr:to>
    <xdr:pic>
      <xdr:nvPicPr>
        <xdr:cNvPr id="24" name="Picture 23">
          <a:extLst>
            <a:ext uri="{FF2B5EF4-FFF2-40B4-BE49-F238E27FC236}">
              <a16:creationId xmlns:a16="http://schemas.microsoft.com/office/drawing/2014/main" id="{94A2A58F-CCE1-4EE9-AA0A-C090E10BE98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8212"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40</xdr:row>
      <xdr:rowOff>137160</xdr:rowOff>
    </xdr:from>
    <xdr:to>
      <xdr:col>7</xdr:col>
      <xdr:colOff>495299</xdr:colOff>
      <xdr:row>41</xdr:row>
      <xdr:rowOff>184785</xdr:rowOff>
    </xdr:to>
    <xdr:sp macro="" textlink="" fLocksText="0">
      <xdr:nvSpPr>
        <xdr:cNvPr id="25" name="TextBox 24">
          <a:extLst>
            <a:ext uri="{FF2B5EF4-FFF2-40B4-BE49-F238E27FC236}">
              <a16:creationId xmlns:a16="http://schemas.microsoft.com/office/drawing/2014/main" id="{1170AAFC-4618-4267-8F5A-84068C407FAA}"/>
            </a:ext>
          </a:extLst>
        </xdr:cNvPr>
        <xdr:cNvSpPr txBox="1"/>
      </xdr:nvSpPr>
      <xdr:spPr>
        <a:xfrm>
          <a:off x="400050"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from Southeast (Dec. 2021)</a:t>
          </a:r>
          <a:endParaRPr lang="en-US" sz="1100" b="1">
            <a:solidFill>
              <a:schemeClr val="bg1"/>
            </a:solidFill>
          </a:endParaRPr>
        </a:p>
      </xdr:txBody>
    </xdr:sp>
    <xdr:clientData fLocksWithSheet="0"/>
  </xdr:twoCellAnchor>
  <xdr:twoCellAnchor>
    <xdr:from>
      <xdr:col>10</xdr:col>
      <xdr:colOff>98612</xdr:colOff>
      <xdr:row>25</xdr:row>
      <xdr:rowOff>131433</xdr:rowOff>
    </xdr:from>
    <xdr:to>
      <xdr:col>16</xdr:col>
      <xdr:colOff>129121</xdr:colOff>
      <xdr:row>40</xdr:row>
      <xdr:rowOff>40015</xdr:rowOff>
    </xdr:to>
    <xdr:pic>
      <xdr:nvPicPr>
        <xdr:cNvPr id="26" name="Picture 25">
          <a:extLst>
            <a:ext uri="{FF2B5EF4-FFF2-40B4-BE49-F238E27FC236}">
              <a16:creationId xmlns:a16="http://schemas.microsoft.com/office/drawing/2014/main" id="{18ACC53F-1720-4E45-A706-9B64DBC63F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994587" y="481773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40</xdr:row>
      <xdr:rowOff>137160</xdr:rowOff>
    </xdr:from>
    <xdr:to>
      <xdr:col>16</xdr:col>
      <xdr:colOff>495299</xdr:colOff>
      <xdr:row>41</xdr:row>
      <xdr:rowOff>184785</xdr:rowOff>
    </xdr:to>
    <xdr:sp macro="" textlink="" fLocksText="0">
      <xdr:nvSpPr>
        <xdr:cNvPr id="27" name="TextBox 26">
          <a:extLst>
            <a:ext uri="{FF2B5EF4-FFF2-40B4-BE49-F238E27FC236}">
              <a16:creationId xmlns:a16="http://schemas.microsoft.com/office/drawing/2014/main" id="{FB9A4928-0769-4468-9738-11873903A154}"/>
            </a:ext>
          </a:extLst>
        </xdr:cNvPr>
        <xdr:cNvSpPr txBox="1"/>
      </xdr:nvSpPr>
      <xdr:spPr>
        <a:xfrm>
          <a:off x="5686425" y="768096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Shop B (Dec. 2021)</a:t>
          </a:r>
        </a:p>
        <a:p>
          <a:pPr algn="ctr"/>
          <a:endParaRPr lang="en-US" sz="1100" b="1">
            <a:solidFill>
              <a:schemeClr val="bg1"/>
            </a:solidFill>
          </a:endParaRPr>
        </a:p>
      </xdr:txBody>
    </xdr:sp>
    <xdr:clientData fLocksWithSheet="0"/>
  </xdr:twoCellAnchor>
  <xdr:twoCellAnchor>
    <xdr:from>
      <xdr:col>1</xdr:col>
      <xdr:colOff>73349</xdr:colOff>
      <xdr:row>89</xdr:row>
      <xdr:rowOff>133350</xdr:rowOff>
    </xdr:from>
    <xdr:to>
      <xdr:col>5</xdr:col>
      <xdr:colOff>363861</xdr:colOff>
      <xdr:row>108</xdr:row>
      <xdr:rowOff>152400</xdr:rowOff>
    </xdr:to>
    <xdr:pic>
      <xdr:nvPicPr>
        <xdr:cNvPr id="28" name="Picture 27">
          <a:extLst>
            <a:ext uri="{FF2B5EF4-FFF2-40B4-BE49-F238E27FC236}">
              <a16:creationId xmlns:a16="http://schemas.microsoft.com/office/drawing/2014/main" id="{CE7E8F13-648A-4C3A-A4EE-7C0B563AEF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82949" y="17011650"/>
          <a:ext cx="2728912" cy="363855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571500</xdr:colOff>
      <xdr:row>109</xdr:row>
      <xdr:rowOff>9525</xdr:rowOff>
    </xdr:from>
    <xdr:to>
      <xdr:col>5</xdr:col>
      <xdr:colOff>314325</xdr:colOff>
      <xdr:row>110</xdr:row>
      <xdr:rowOff>28575</xdr:rowOff>
    </xdr:to>
    <xdr:sp macro="" textlink="" fLocksText="0">
      <xdr:nvSpPr>
        <xdr:cNvPr id="29" name="TextBox 28">
          <a:extLst>
            <a:ext uri="{FF2B5EF4-FFF2-40B4-BE49-F238E27FC236}">
              <a16:creationId xmlns:a16="http://schemas.microsoft.com/office/drawing/2014/main" id="{29C741D2-076A-4B97-8BCB-5C2520BF688B}"/>
            </a:ext>
          </a:extLst>
        </xdr:cNvPr>
        <xdr:cNvSpPr txBox="1"/>
      </xdr:nvSpPr>
      <xdr:spPr>
        <a:xfrm>
          <a:off x="571500" y="20697825"/>
          <a:ext cx="2790825" cy="209550"/>
        </a:xfrm>
        <a:prstGeom prst="rect">
          <a:avLst/>
        </a:prstGeom>
        <a:solidFill>
          <a:sysClr val="windowText" lastClr="000000"/>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rPr>
            <a:t>"Oil Bloom" public art work (May 2022)</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fLocksWithSheet="0"/>
  </xdr:twoCellAnchor>
  <xdr:twoCellAnchor>
    <xdr:from>
      <xdr:col>8</xdr:col>
      <xdr:colOff>0</xdr:colOff>
      <xdr:row>89</xdr:row>
      <xdr:rowOff>133820</xdr:rowOff>
    </xdr:from>
    <xdr:to>
      <xdr:col>16</xdr:col>
      <xdr:colOff>142250</xdr:colOff>
      <xdr:row>108</xdr:row>
      <xdr:rowOff>128588</xdr:rowOff>
    </xdr:to>
    <xdr:pic>
      <xdr:nvPicPr>
        <xdr:cNvPr id="30" name="Picture 29">
          <a:extLst>
            <a:ext uri="{FF2B5EF4-FFF2-40B4-BE49-F238E27FC236}">
              <a16:creationId xmlns:a16="http://schemas.microsoft.com/office/drawing/2014/main" id="{52176F7A-6F9D-4EE6-AB59-7028C3D602F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876800" y="17012120"/>
          <a:ext cx="4819025" cy="36142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8</xdr:col>
      <xdr:colOff>333375</xdr:colOff>
      <xdr:row>109</xdr:row>
      <xdr:rowOff>9525</xdr:rowOff>
    </xdr:from>
    <xdr:to>
      <xdr:col>16</xdr:col>
      <xdr:colOff>19049</xdr:colOff>
      <xdr:row>110</xdr:row>
      <xdr:rowOff>57150</xdr:rowOff>
    </xdr:to>
    <xdr:sp macro="" textlink="" fLocksText="0">
      <xdr:nvSpPr>
        <xdr:cNvPr id="31" name="TextBox 30">
          <a:extLst>
            <a:ext uri="{FF2B5EF4-FFF2-40B4-BE49-F238E27FC236}">
              <a16:creationId xmlns:a16="http://schemas.microsoft.com/office/drawing/2014/main" id="{8837E5FD-6DA2-4DA6-9822-052611DF55A8}"/>
            </a:ext>
          </a:extLst>
        </xdr:cNvPr>
        <xdr:cNvSpPr txBox="1"/>
      </xdr:nvSpPr>
      <xdr:spPr>
        <a:xfrm>
          <a:off x="5210175" y="206978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Lounge outside of Tool Room (Apr.</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1</xdr:col>
      <xdr:colOff>104775</xdr:colOff>
      <xdr:row>116</xdr:row>
      <xdr:rowOff>28918</xdr:rowOff>
    </xdr:from>
    <xdr:to>
      <xdr:col>7</xdr:col>
      <xdr:colOff>134370</xdr:colOff>
      <xdr:row>130</xdr:row>
      <xdr:rowOff>127314</xdr:rowOff>
    </xdr:to>
    <xdr:pic>
      <xdr:nvPicPr>
        <xdr:cNvPr id="32" name="Picture 31">
          <a:extLst>
            <a:ext uri="{FF2B5EF4-FFF2-40B4-BE49-F238E27FC236}">
              <a16:creationId xmlns:a16="http://schemas.microsoft.com/office/drawing/2014/main" id="{5510E323-B05D-431E-9E6A-59597EC0D1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437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133350</xdr:colOff>
      <xdr:row>116</xdr:row>
      <xdr:rowOff>28918</xdr:rowOff>
    </xdr:from>
    <xdr:to>
      <xdr:col>16</xdr:col>
      <xdr:colOff>162945</xdr:colOff>
      <xdr:row>130</xdr:row>
      <xdr:rowOff>127314</xdr:rowOff>
    </xdr:to>
    <xdr:pic>
      <xdr:nvPicPr>
        <xdr:cNvPr id="33" name="Picture 32">
          <a:extLst>
            <a:ext uri="{FF2B5EF4-FFF2-40B4-BE49-F238E27FC236}">
              <a16:creationId xmlns:a16="http://schemas.microsoft.com/office/drawing/2014/main" id="{796BE675-A2A7-4130-A4F9-C97CF96822B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029325" y="22050718"/>
          <a:ext cx="3687195" cy="276539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352425</xdr:colOff>
      <xdr:row>131</xdr:row>
      <xdr:rowOff>28575</xdr:rowOff>
    </xdr:from>
    <xdr:to>
      <xdr:col>7</xdr:col>
      <xdr:colOff>447674</xdr:colOff>
      <xdr:row>132</xdr:row>
      <xdr:rowOff>76200</xdr:rowOff>
    </xdr:to>
    <xdr:sp macro="" textlink="" fLocksText="0">
      <xdr:nvSpPr>
        <xdr:cNvPr id="34" name="TextBox 33">
          <a:extLst>
            <a:ext uri="{FF2B5EF4-FFF2-40B4-BE49-F238E27FC236}">
              <a16:creationId xmlns:a16="http://schemas.microsoft.com/office/drawing/2014/main" id="{1D12D245-9148-4C15-94BD-3E47CB8C1550}"/>
            </a:ext>
          </a:extLst>
        </xdr:cNvPr>
        <xdr:cNvSpPr txBox="1"/>
      </xdr:nvSpPr>
      <xdr:spPr>
        <a:xfrm>
          <a:off x="352425" y="249078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Southwest</a:t>
          </a:r>
          <a:r>
            <a:rPr lang="en-US" sz="1100" b="1" baseline="0">
              <a:solidFill>
                <a:schemeClr val="bg1"/>
              </a:solidFill>
            </a:rPr>
            <a:t> entry - ADA ramp</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390525</xdr:colOff>
      <xdr:row>130</xdr:row>
      <xdr:rowOff>161925</xdr:rowOff>
    </xdr:from>
    <xdr:to>
      <xdr:col>16</xdr:col>
      <xdr:colOff>485774</xdr:colOff>
      <xdr:row>132</xdr:row>
      <xdr:rowOff>19050</xdr:rowOff>
    </xdr:to>
    <xdr:sp macro="" textlink="" fLocksText="0">
      <xdr:nvSpPr>
        <xdr:cNvPr id="35" name="TextBox 34">
          <a:extLst>
            <a:ext uri="{FF2B5EF4-FFF2-40B4-BE49-F238E27FC236}">
              <a16:creationId xmlns:a16="http://schemas.microsoft.com/office/drawing/2014/main" id="{7D9B1A10-57BC-41BA-BDD2-B2014C1A5782}"/>
            </a:ext>
          </a:extLst>
        </xdr:cNvPr>
        <xdr:cNvSpPr txBox="1"/>
      </xdr:nvSpPr>
      <xdr:spPr>
        <a:xfrm>
          <a:off x="5676900" y="24850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Southeast</a:t>
          </a:r>
          <a:r>
            <a:rPr lang="en-US" sz="1100" b="1" baseline="0">
              <a:solidFill>
                <a:schemeClr val="bg1"/>
              </a:solidFill>
            </a:rPr>
            <a:t> exterior of Shop A </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0</xdr:col>
      <xdr:colOff>371475</xdr:colOff>
      <xdr:row>152</xdr:row>
      <xdr:rowOff>38100</xdr:rowOff>
    </xdr:from>
    <xdr:to>
      <xdr:col>7</xdr:col>
      <xdr:colOff>466724</xdr:colOff>
      <xdr:row>153</xdr:row>
      <xdr:rowOff>85725</xdr:rowOff>
    </xdr:to>
    <xdr:sp macro="" textlink="" fLocksText="0">
      <xdr:nvSpPr>
        <xdr:cNvPr id="36" name="TextBox 35">
          <a:extLst>
            <a:ext uri="{FF2B5EF4-FFF2-40B4-BE49-F238E27FC236}">
              <a16:creationId xmlns:a16="http://schemas.microsoft.com/office/drawing/2014/main" id="{3F29FAC4-63FA-495A-BB66-CC05A4FA0F42}"/>
            </a:ext>
          </a:extLst>
        </xdr:cNvPr>
        <xdr:cNvSpPr txBox="1"/>
      </xdr:nvSpPr>
      <xdr:spPr>
        <a:xfrm>
          <a:off x="371475" y="289179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First</a:t>
          </a:r>
          <a:r>
            <a:rPr lang="en-US" sz="1100" b="1" baseline="0">
              <a:solidFill>
                <a:schemeClr val="bg1"/>
              </a:solidFill>
            </a:rPr>
            <a:t> floor Auto classroom - there are six</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xdr:from>
      <xdr:col>9</xdr:col>
      <xdr:colOff>409575</xdr:colOff>
      <xdr:row>152</xdr:row>
      <xdr:rowOff>0</xdr:rowOff>
    </xdr:from>
    <xdr:to>
      <xdr:col>16</xdr:col>
      <xdr:colOff>504824</xdr:colOff>
      <xdr:row>153</xdr:row>
      <xdr:rowOff>47625</xdr:rowOff>
    </xdr:to>
    <xdr:sp macro="" textlink="" fLocksText="0">
      <xdr:nvSpPr>
        <xdr:cNvPr id="37" name="TextBox 36">
          <a:extLst>
            <a:ext uri="{FF2B5EF4-FFF2-40B4-BE49-F238E27FC236}">
              <a16:creationId xmlns:a16="http://schemas.microsoft.com/office/drawing/2014/main" id="{B5DAE15C-8583-4E4E-8506-BE5B8E28740D}"/>
            </a:ext>
          </a:extLst>
        </xdr:cNvPr>
        <xdr:cNvSpPr txBox="1"/>
      </xdr:nvSpPr>
      <xdr:spPr>
        <a:xfrm>
          <a:off x="5695950" y="288798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Second</a:t>
          </a:r>
          <a:r>
            <a:rPr lang="en-US" sz="1100" b="1" baseline="0">
              <a:solidFill>
                <a:schemeClr val="bg1"/>
              </a:solidFill>
            </a:rPr>
            <a:t> floor multi use classroom - there are two</a:t>
          </a:r>
          <a:r>
            <a:rPr lang="en-US" sz="1100" b="1">
              <a:solidFill>
                <a:schemeClr val="bg1"/>
              </a:solidFill>
            </a:rPr>
            <a:t>  (May</a:t>
          </a:r>
          <a:r>
            <a:rPr lang="en-US" sz="1100" b="1" baseline="0">
              <a:solidFill>
                <a:schemeClr val="bg1"/>
              </a:solidFill>
            </a:rPr>
            <a:t> 2022)</a:t>
          </a:r>
        </a:p>
        <a:p>
          <a:pPr algn="ctr"/>
          <a:endParaRPr lang="en-US" sz="1100" b="1">
            <a:solidFill>
              <a:schemeClr val="bg1"/>
            </a:solidFill>
          </a:endParaRPr>
        </a:p>
      </xdr:txBody>
    </xdr:sp>
    <xdr:clientData fLocksWithSheet="0"/>
  </xdr:twoCellAnchor>
  <xdr:twoCellAnchor editAs="oneCell">
    <xdr:from>
      <xdr:col>0</xdr:col>
      <xdr:colOff>264582</xdr:colOff>
      <xdr:row>155</xdr:row>
      <xdr:rowOff>152400</xdr:rowOff>
    </xdr:from>
    <xdr:to>
      <xdr:col>8</xdr:col>
      <xdr:colOff>120649</xdr:colOff>
      <xdr:row>176</xdr:row>
      <xdr:rowOff>25400</xdr:rowOff>
    </xdr:to>
    <xdr:pic>
      <xdr:nvPicPr>
        <xdr:cNvPr id="38" name="Picture 37">
          <a:extLst>
            <a:ext uri="{FF2B5EF4-FFF2-40B4-BE49-F238E27FC236}">
              <a16:creationId xmlns:a16="http://schemas.microsoft.com/office/drawing/2014/main" id="{CFE8B957-D72C-4825-AD98-7984B0B87A1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64582" y="29603700"/>
          <a:ext cx="4732867" cy="3873500"/>
        </a:xfrm>
        <a:prstGeom prst="rect">
          <a:avLst/>
        </a:prstGeom>
      </xdr:spPr>
    </xdr:pic>
    <xdr:clientData/>
  </xdr:twoCellAnchor>
  <xdr:twoCellAnchor editAs="oneCell">
    <xdr:from>
      <xdr:col>9</xdr:col>
      <xdr:colOff>266700</xdr:colOff>
      <xdr:row>155</xdr:row>
      <xdr:rowOff>152400</xdr:rowOff>
    </xdr:from>
    <xdr:to>
      <xdr:col>17</xdr:col>
      <xdr:colOff>148167</xdr:colOff>
      <xdr:row>176</xdr:row>
      <xdr:rowOff>44450</xdr:rowOff>
    </xdr:to>
    <xdr:pic>
      <xdr:nvPicPr>
        <xdr:cNvPr id="39" name="Picture 38">
          <a:extLst>
            <a:ext uri="{FF2B5EF4-FFF2-40B4-BE49-F238E27FC236}">
              <a16:creationId xmlns:a16="http://schemas.microsoft.com/office/drawing/2014/main" id="{58792529-BBA8-4260-BE14-7A1206FA37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553075" y="29603700"/>
          <a:ext cx="4758267" cy="3892550"/>
        </a:xfrm>
        <a:prstGeom prst="rect">
          <a:avLst/>
        </a:prstGeom>
      </xdr:spPr>
    </xdr:pic>
    <xdr:clientData/>
  </xdr:twoCellAnchor>
  <xdr:twoCellAnchor editAs="oneCell">
    <xdr:from>
      <xdr:col>0</xdr:col>
      <xdr:colOff>285750</xdr:colOff>
      <xdr:row>177</xdr:row>
      <xdr:rowOff>0</xdr:rowOff>
    </xdr:from>
    <xdr:to>
      <xdr:col>8</xdr:col>
      <xdr:colOff>101600</xdr:colOff>
      <xdr:row>197</xdr:row>
      <xdr:rowOff>26988</xdr:rowOff>
    </xdr:to>
    <xdr:pic>
      <xdr:nvPicPr>
        <xdr:cNvPr id="40" name="Picture 39">
          <a:extLst>
            <a:ext uri="{FF2B5EF4-FFF2-40B4-BE49-F238E27FC236}">
              <a16:creationId xmlns:a16="http://schemas.microsoft.com/office/drawing/2014/main" id="{AAF2D5FE-809E-4430-BE97-65C76D23E58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85750" y="33642300"/>
          <a:ext cx="4692650" cy="3836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FS\Shomes\Major%20Project%20Status%20Reports\2021%20MPSR\Jun%202021\Ready%20to%20post%20online\Excel%20files\30000988-s-seattle-auto-tech-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rd.kurisu@seattlecolleges.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1" zoomScaleNormal="100" workbookViewId="0">
      <selection activeCell="C21" sqref="C21:I27"/>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80" t="s">
        <v>57</v>
      </c>
      <c r="C1" s="180"/>
      <c r="D1" s="180"/>
      <c r="E1" s="180"/>
      <c r="F1" s="180"/>
      <c r="G1" s="180"/>
      <c r="H1" s="180"/>
      <c r="I1" s="180"/>
      <c r="J1" s="55"/>
    </row>
    <row r="2" spans="1:13" x14ac:dyDescent="0.25">
      <c r="A2" s="56"/>
      <c r="B2" s="129"/>
      <c r="C2" s="129"/>
      <c r="D2" s="129"/>
      <c r="E2" s="129" t="s">
        <v>209</v>
      </c>
      <c r="F2" s="129"/>
      <c r="G2" s="129"/>
      <c r="H2" s="129"/>
      <c r="I2" s="129"/>
      <c r="J2" s="57"/>
    </row>
    <row r="3" spans="1:13" ht="21" x14ac:dyDescent="0.35">
      <c r="A3" s="56"/>
      <c r="B3" s="181" t="s">
        <v>171</v>
      </c>
      <c r="C3" s="181"/>
      <c r="D3" s="181"/>
      <c r="E3" s="181"/>
      <c r="F3" s="181"/>
      <c r="G3" s="181"/>
      <c r="H3" s="181"/>
      <c r="I3" s="181"/>
      <c r="J3" s="57"/>
    </row>
    <row r="4" spans="1:13" ht="21" customHeight="1" x14ac:dyDescent="0.35">
      <c r="A4" s="58"/>
      <c r="B4" s="187" t="s">
        <v>224</v>
      </c>
      <c r="C4" s="187"/>
      <c r="D4" s="187"/>
      <c r="E4" s="187"/>
      <c r="F4" s="187"/>
      <c r="G4" s="187"/>
      <c r="H4" s="187"/>
      <c r="I4" s="187"/>
      <c r="J4" s="59"/>
    </row>
    <row r="5" spans="1:13" s="1" customFormat="1" x14ac:dyDescent="0.25">
      <c r="A5" s="60"/>
      <c r="B5" t="s">
        <v>59</v>
      </c>
      <c r="C5" s="182">
        <v>699</v>
      </c>
      <c r="D5" s="182"/>
      <c r="E5" s="182"/>
      <c r="F5" s="182"/>
      <c r="G5" s="182"/>
      <c r="H5" s="182"/>
      <c r="J5" s="61"/>
    </row>
    <row r="6" spans="1:13" s="1" customFormat="1" x14ac:dyDescent="0.25">
      <c r="A6" s="60"/>
      <c r="B6" t="s">
        <v>60</v>
      </c>
      <c r="C6" s="184" t="s">
        <v>213</v>
      </c>
      <c r="D6" s="185"/>
      <c r="E6" s="185"/>
      <c r="F6" s="185"/>
      <c r="G6" s="185"/>
      <c r="H6" s="186"/>
      <c r="J6" s="61"/>
    </row>
    <row r="7" spans="1:13" s="1" customFormat="1" ht="15.75" thickBot="1" x14ac:dyDescent="0.3">
      <c r="A7" s="62"/>
      <c r="B7" s="63" t="s">
        <v>143</v>
      </c>
      <c r="C7" s="183">
        <v>30000988</v>
      </c>
      <c r="D7" s="183"/>
      <c r="E7" s="183"/>
      <c r="F7" s="183"/>
      <c r="G7" s="183"/>
      <c r="H7" s="183"/>
      <c r="I7" s="64"/>
      <c r="J7" s="65"/>
    </row>
    <row r="8" spans="1:13" s="1" customFormat="1" ht="9.9499999999999993" customHeight="1" thickTop="1" x14ac:dyDescent="0.25">
      <c r="A8" s="60"/>
      <c r="B8"/>
      <c r="C8"/>
      <c r="D8" s="45"/>
      <c r="J8" s="61"/>
    </row>
    <row r="9" spans="1:13" s="1" customFormat="1" x14ac:dyDescent="0.25">
      <c r="A9" s="60"/>
      <c r="B9" s="163" t="s">
        <v>61</v>
      </c>
      <c r="C9" s="164"/>
      <c r="D9" s="164"/>
      <c r="E9" s="164"/>
      <c r="F9" s="164"/>
      <c r="G9" s="164"/>
      <c r="H9" s="164"/>
      <c r="I9" s="165"/>
      <c r="J9" s="61"/>
    </row>
    <row r="10" spans="1:13" s="1" customFormat="1" x14ac:dyDescent="0.25">
      <c r="A10" s="60"/>
      <c r="B10" s="15" t="s">
        <v>62</v>
      </c>
      <c r="C10" s="182" t="s">
        <v>214</v>
      </c>
      <c r="D10" s="182"/>
      <c r="E10" s="182"/>
      <c r="F10" s="182"/>
      <c r="G10" s="182"/>
      <c r="H10" s="182"/>
      <c r="I10" s="66"/>
      <c r="J10" s="61"/>
    </row>
    <row r="11" spans="1:13" s="1" customFormat="1" x14ac:dyDescent="0.25">
      <c r="A11" s="60"/>
      <c r="B11" s="15" t="s">
        <v>63</v>
      </c>
      <c r="C11" s="188"/>
      <c r="D11" s="188"/>
      <c r="E11" s="188"/>
      <c r="F11" s="188"/>
      <c r="G11" s="188"/>
      <c r="H11" s="188"/>
      <c r="I11" s="66"/>
      <c r="J11" s="61"/>
    </row>
    <row r="12" spans="1:13" s="1" customFormat="1" x14ac:dyDescent="0.25">
      <c r="A12" s="60"/>
      <c r="B12" s="18" t="s">
        <v>64</v>
      </c>
      <c r="C12" s="189" t="s">
        <v>215</v>
      </c>
      <c r="D12" s="189"/>
      <c r="E12" s="189"/>
      <c r="F12" s="189"/>
      <c r="G12" s="189"/>
      <c r="H12" s="189"/>
      <c r="I12" s="67"/>
      <c r="J12" s="61"/>
    </row>
    <row r="13" spans="1:13" ht="9.9499999999999993" customHeight="1" thickBot="1" x14ac:dyDescent="0.3">
      <c r="A13" s="56"/>
      <c r="D13" s="68"/>
      <c r="J13" s="57"/>
      <c r="M13" s="1"/>
    </row>
    <row r="14" spans="1:13" s="69" customFormat="1" ht="27" customHeight="1" thickTop="1" thickBot="1" x14ac:dyDescent="0.3">
      <c r="A14" s="201" t="s">
        <v>153</v>
      </c>
      <c r="B14" s="202"/>
      <c r="C14" s="202"/>
      <c r="D14" s="202"/>
      <c r="E14" s="202"/>
      <c r="F14" s="202"/>
      <c r="G14" s="202"/>
      <c r="H14" s="202"/>
      <c r="I14" s="202"/>
      <c r="J14" s="203"/>
      <c r="M14" s="1"/>
    </row>
    <row r="15" spans="1:13" ht="9.9499999999999993" customHeight="1" thickTop="1" x14ac:dyDescent="0.25">
      <c r="A15" s="56"/>
      <c r="D15" s="68"/>
      <c r="J15" s="57"/>
      <c r="M15" s="1"/>
    </row>
    <row r="16" spans="1:13" ht="15" customHeight="1" x14ac:dyDescent="0.25">
      <c r="A16" s="56"/>
      <c r="B16" s="70" t="s">
        <v>0</v>
      </c>
      <c r="C16" s="192" t="s">
        <v>216</v>
      </c>
      <c r="D16" s="193"/>
      <c r="E16" s="193"/>
      <c r="F16" s="193"/>
      <c r="G16" s="193"/>
      <c r="H16" s="193"/>
      <c r="I16" s="194"/>
      <c r="J16" s="57"/>
      <c r="M16" s="1"/>
    </row>
    <row r="17" spans="1:13" ht="15" customHeight="1" x14ac:dyDescent="0.25">
      <c r="A17" s="56"/>
      <c r="B17" s="204" t="s">
        <v>73</v>
      </c>
      <c r="C17" s="195"/>
      <c r="D17" s="196"/>
      <c r="E17" s="196"/>
      <c r="F17" s="196"/>
      <c r="G17" s="196"/>
      <c r="H17" s="196"/>
      <c r="I17" s="197"/>
      <c r="J17" s="57"/>
      <c r="M17" s="1"/>
    </row>
    <row r="18" spans="1:13" x14ac:dyDescent="0.25">
      <c r="A18" s="56"/>
      <c r="B18" s="204"/>
      <c r="C18" s="195"/>
      <c r="D18" s="196"/>
      <c r="E18" s="196"/>
      <c r="F18" s="196"/>
      <c r="G18" s="196"/>
      <c r="H18" s="196"/>
      <c r="I18" s="197"/>
      <c r="J18" s="57"/>
      <c r="M18" s="1"/>
    </row>
    <row r="19" spans="1:13" x14ac:dyDescent="0.25">
      <c r="A19" s="56"/>
      <c r="B19" s="204"/>
      <c r="C19" s="198"/>
      <c r="D19" s="199"/>
      <c r="E19" s="199"/>
      <c r="F19" s="199"/>
      <c r="G19" s="199"/>
      <c r="H19" s="199"/>
      <c r="I19" s="20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2" t="s">
        <v>225</v>
      </c>
      <c r="D21" s="193"/>
      <c r="E21" s="193"/>
      <c r="F21" s="193"/>
      <c r="G21" s="193"/>
      <c r="H21" s="193"/>
      <c r="I21" s="194"/>
      <c r="J21" s="57"/>
      <c r="M21" s="1"/>
    </row>
    <row r="22" spans="1:13" ht="15" customHeight="1" x14ac:dyDescent="0.25">
      <c r="A22" s="56"/>
      <c r="B22" s="190" t="s">
        <v>144</v>
      </c>
      <c r="C22" s="195"/>
      <c r="D22" s="196"/>
      <c r="E22" s="196"/>
      <c r="F22" s="196"/>
      <c r="G22" s="196"/>
      <c r="H22" s="196"/>
      <c r="I22" s="197"/>
      <c r="J22" s="57"/>
      <c r="M22" s="1"/>
    </row>
    <row r="23" spans="1:13" x14ac:dyDescent="0.25">
      <c r="A23" s="56"/>
      <c r="B23" s="190"/>
      <c r="C23" s="195"/>
      <c r="D23" s="196"/>
      <c r="E23" s="196"/>
      <c r="F23" s="196"/>
      <c r="G23" s="196"/>
      <c r="H23" s="196"/>
      <c r="I23" s="197"/>
      <c r="J23" s="57"/>
      <c r="M23" s="1"/>
    </row>
    <row r="24" spans="1:13" x14ac:dyDescent="0.25">
      <c r="A24" s="56"/>
      <c r="B24" s="190"/>
      <c r="C24" s="195"/>
      <c r="D24" s="196"/>
      <c r="E24" s="196"/>
      <c r="F24" s="196"/>
      <c r="G24" s="196"/>
      <c r="H24" s="196"/>
      <c r="I24" s="197"/>
      <c r="J24" s="57"/>
      <c r="M24" s="1"/>
    </row>
    <row r="25" spans="1:13" x14ac:dyDescent="0.25">
      <c r="A25" s="56"/>
      <c r="B25" s="190"/>
      <c r="C25" s="195"/>
      <c r="D25" s="196"/>
      <c r="E25" s="196"/>
      <c r="F25" s="196"/>
      <c r="G25" s="196"/>
      <c r="H25" s="196"/>
      <c r="I25" s="197"/>
      <c r="J25" s="57"/>
      <c r="M25" s="1"/>
    </row>
    <row r="26" spans="1:13" x14ac:dyDescent="0.25">
      <c r="A26" s="56"/>
      <c r="B26" s="190"/>
      <c r="C26" s="195"/>
      <c r="D26" s="196"/>
      <c r="E26" s="196"/>
      <c r="F26" s="196"/>
      <c r="G26" s="196"/>
      <c r="H26" s="196"/>
      <c r="I26" s="197"/>
      <c r="J26" s="57"/>
      <c r="M26" s="1"/>
    </row>
    <row r="27" spans="1:13" x14ac:dyDescent="0.25">
      <c r="A27" s="56"/>
      <c r="B27" s="191"/>
      <c r="C27" s="198"/>
      <c r="D27" s="199"/>
      <c r="E27" s="199"/>
      <c r="F27" s="199"/>
      <c r="G27" s="199"/>
      <c r="H27" s="199"/>
      <c r="I27" s="200"/>
      <c r="J27" s="57"/>
      <c r="M27" s="1"/>
    </row>
    <row r="28" spans="1:13" ht="9.9499999999999993" customHeight="1" x14ac:dyDescent="0.25">
      <c r="A28" s="56"/>
      <c r="D28" s="68"/>
      <c r="J28" s="57"/>
      <c r="M28" s="1"/>
    </row>
    <row r="29" spans="1:13" s="1" customFormat="1" x14ac:dyDescent="0.25">
      <c r="A29" s="60"/>
      <c r="B29" s="163" t="s">
        <v>154</v>
      </c>
      <c r="C29" s="164"/>
      <c r="D29" s="164"/>
      <c r="E29" s="164"/>
      <c r="F29" s="164"/>
      <c r="G29" s="164"/>
      <c r="H29" s="164"/>
      <c r="I29" s="165"/>
      <c r="J29" s="61"/>
    </row>
    <row r="30" spans="1:13" ht="15" customHeight="1" thickBot="1" x14ac:dyDescent="0.3">
      <c r="A30" s="56"/>
      <c r="B30" s="73"/>
      <c r="C30" s="206" t="s">
        <v>176</v>
      </c>
      <c r="D30" s="207"/>
      <c r="E30" s="207"/>
      <c r="F30" s="207"/>
      <c r="G30" s="207"/>
      <c r="H30" s="208"/>
      <c r="I30" s="209"/>
      <c r="J30" s="57"/>
      <c r="M30" s="1"/>
    </row>
    <row r="31" spans="1:13" ht="15" customHeight="1" x14ac:dyDescent="0.25">
      <c r="A31" s="56"/>
      <c r="B31" s="73"/>
      <c r="C31" s="206" t="s">
        <v>159</v>
      </c>
      <c r="D31" s="209"/>
      <c r="E31" s="206" t="s">
        <v>160</v>
      </c>
      <c r="F31" s="207"/>
      <c r="G31" s="207"/>
      <c r="H31" s="210" t="s">
        <v>1</v>
      </c>
      <c r="I31" s="212" t="s">
        <v>67</v>
      </c>
      <c r="J31" s="57"/>
      <c r="M31" s="1"/>
    </row>
    <row r="32" spans="1:13" s="1" customFormat="1" ht="30" x14ac:dyDescent="0.25">
      <c r="A32" s="60"/>
      <c r="B32" s="10" t="s">
        <v>156</v>
      </c>
      <c r="C32" s="74" t="s">
        <v>162</v>
      </c>
      <c r="D32" s="4" t="s">
        <v>210</v>
      </c>
      <c r="E32" s="4" t="s">
        <v>211</v>
      </c>
      <c r="F32" s="4" t="s">
        <v>212</v>
      </c>
      <c r="G32" s="5" t="s">
        <v>161</v>
      </c>
      <c r="H32" s="211"/>
      <c r="I32" s="17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2499223</v>
      </c>
      <c r="D38" s="48">
        <f>SUM(D39:D42)</f>
        <v>0</v>
      </c>
      <c r="E38" s="48">
        <f>SUM(E39:E42)</f>
        <v>0</v>
      </c>
      <c r="F38" s="48">
        <f>SUM(F39:F42)</f>
        <v>0</v>
      </c>
      <c r="G38" s="49">
        <f>SUM(G39:G42)</f>
        <v>0</v>
      </c>
      <c r="H38" s="50">
        <f>SUM(C38:G38)</f>
        <v>2499223</v>
      </c>
      <c r="I38" s="7"/>
      <c r="J38" s="57"/>
      <c r="M38" s="1"/>
    </row>
    <row r="39" spans="1:13" ht="30" x14ac:dyDescent="0.25">
      <c r="A39" s="56"/>
      <c r="B39" s="8" t="s">
        <v>157</v>
      </c>
      <c r="C39" s="75">
        <v>2499223</v>
      </c>
      <c r="D39" s="76"/>
      <c r="E39" s="76"/>
      <c r="F39" s="76"/>
      <c r="G39" s="77"/>
      <c r="H39" s="9">
        <f>SUM(C39:G39)</f>
        <v>2499223</v>
      </c>
      <c r="I39" s="130" t="s">
        <v>217</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22216319</v>
      </c>
      <c r="D43" s="48">
        <f>SUM(D44:D47)</f>
        <v>312121</v>
      </c>
      <c r="E43" s="48">
        <f>SUM(E44:E47)</f>
        <v>1349337</v>
      </c>
      <c r="F43" s="48">
        <f>SUM(F44:F47)</f>
        <v>0</v>
      </c>
      <c r="G43" s="49">
        <f>SUM(G44:G47)</f>
        <v>0</v>
      </c>
      <c r="H43" s="50">
        <f>SUM(C43:G43)</f>
        <v>23877777</v>
      </c>
      <c r="I43" s="7"/>
      <c r="J43" s="57"/>
      <c r="M43" s="1"/>
    </row>
    <row r="44" spans="1:13" x14ac:dyDescent="0.25">
      <c r="A44" s="56"/>
      <c r="B44" s="8" t="s">
        <v>157</v>
      </c>
      <c r="C44" s="75">
        <v>22216319</v>
      </c>
      <c r="D44" s="76">
        <v>312121</v>
      </c>
      <c r="E44" s="76">
        <f>23377777-C44-D44</f>
        <v>849337</v>
      </c>
      <c r="F44" s="76"/>
      <c r="G44" s="77"/>
      <c r="H44" s="9">
        <f>SUM(C44:G44)</f>
        <v>23377777</v>
      </c>
      <c r="I44" s="78" t="s">
        <v>218</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219</v>
      </c>
      <c r="C46" s="75"/>
      <c r="D46" s="76"/>
      <c r="E46" s="76">
        <f>500000-C46-D46</f>
        <v>500000</v>
      </c>
      <c r="F46" s="76"/>
      <c r="G46" s="77"/>
      <c r="H46" s="9">
        <f t="shared" ref="H46:H47" si="2">SUM(C46:G46)</f>
        <v>500000</v>
      </c>
      <c r="I46" s="78" t="s">
        <v>220</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24715542</v>
      </c>
      <c r="D48" s="51">
        <f>D33+D38+D43</f>
        <v>312121</v>
      </c>
      <c r="E48" s="51">
        <f>E33+E38+E43</f>
        <v>1349337</v>
      </c>
      <c r="F48" s="51">
        <f>F33+F38+F43</f>
        <v>0</v>
      </c>
      <c r="G48" s="52">
        <f>G33+G38+G43</f>
        <v>0</v>
      </c>
      <c r="H48" s="53">
        <f>SUM(C48:G48)</f>
        <v>26377000</v>
      </c>
      <c r="I48" s="7"/>
      <c r="J48" s="61"/>
    </row>
    <row r="49" spans="1:13" s="1" customFormat="1" ht="9.9499999999999993" customHeight="1" x14ac:dyDescent="0.25">
      <c r="A49" s="60"/>
      <c r="C49" s="79"/>
      <c r="D49" s="79"/>
      <c r="J49" s="61"/>
    </row>
    <row r="50" spans="1:13" s="1" customFormat="1" x14ac:dyDescent="0.25">
      <c r="A50" s="60"/>
      <c r="B50" s="175" t="s">
        <v>155</v>
      </c>
      <c r="C50" s="176"/>
      <c r="D50" s="176"/>
      <c r="E50" s="176"/>
      <c r="F50" s="176"/>
      <c r="G50" s="176"/>
      <c r="H50" s="176"/>
      <c r="I50" s="177"/>
      <c r="J50" s="61"/>
    </row>
    <row r="51" spans="1:13" x14ac:dyDescent="0.25">
      <c r="A51" s="56"/>
      <c r="B51" s="80" t="s">
        <v>69</v>
      </c>
      <c r="C51" s="217" t="s">
        <v>101</v>
      </c>
      <c r="D51" s="217"/>
      <c r="E51" s="216" t="s">
        <v>70</v>
      </c>
      <c r="F51" s="216"/>
      <c r="G51" s="221" t="s">
        <v>141</v>
      </c>
      <c r="H51" s="221"/>
      <c r="I51" s="16"/>
      <c r="J51" s="57"/>
      <c r="M51" s="1"/>
    </row>
    <row r="52" spans="1:13" x14ac:dyDescent="0.25">
      <c r="A52" s="56"/>
      <c r="B52" s="15" t="s">
        <v>192</v>
      </c>
      <c r="C52" s="218">
        <v>0.75</v>
      </c>
      <c r="D52" s="219"/>
      <c r="E52" t="s">
        <v>71</v>
      </c>
      <c r="G52" s="220" t="s">
        <v>138</v>
      </c>
      <c r="H52" s="220"/>
      <c r="I52" s="16"/>
      <c r="J52" s="57"/>
      <c r="M52" s="1"/>
    </row>
    <row r="53" spans="1:13" x14ac:dyDescent="0.25">
      <c r="A53" s="56"/>
      <c r="B53" s="18" t="s">
        <v>148</v>
      </c>
      <c r="C53" s="220" t="s">
        <v>55</v>
      </c>
      <c r="D53" s="220"/>
      <c r="E53" s="19" t="s">
        <v>72</v>
      </c>
      <c r="F53" s="19"/>
      <c r="G53" s="220" t="s">
        <v>138</v>
      </c>
      <c r="H53" s="220"/>
      <c r="I53" s="20"/>
      <c r="J53" s="57"/>
      <c r="M53" s="1"/>
    </row>
    <row r="54" spans="1:13" ht="9.9499999999999993" customHeight="1" x14ac:dyDescent="0.25">
      <c r="A54" s="56"/>
      <c r="J54" s="57"/>
      <c r="M54" s="1"/>
    </row>
    <row r="55" spans="1:13" x14ac:dyDescent="0.25">
      <c r="A55" s="56"/>
      <c r="B55" s="175" t="s">
        <v>68</v>
      </c>
      <c r="C55" s="176"/>
      <c r="D55" s="176"/>
      <c r="E55" s="176"/>
      <c r="F55" s="176"/>
      <c r="G55" s="176"/>
      <c r="H55" s="176"/>
      <c r="I55" s="177"/>
      <c r="J55" s="57"/>
      <c r="M55" s="1"/>
    </row>
    <row r="56" spans="1:13" ht="75" customHeight="1" x14ac:dyDescent="0.25">
      <c r="A56" s="56"/>
      <c r="B56" s="205" t="s">
        <v>177</v>
      </c>
      <c r="C56" s="205"/>
      <c r="D56" s="205"/>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45590</v>
      </c>
      <c r="F57" s="81">
        <v>45590</v>
      </c>
      <c r="G57" s="82">
        <v>45590</v>
      </c>
      <c r="H57" s="114">
        <f>IF($H$56=Lists!$D$8, IFERROR(F57-E57, ""), IF($H$56=Lists!$D$9, IFERROR(G57-E57, ""), IFERROR(G57-F57, "")))</f>
        <v>0</v>
      </c>
      <c r="I57" s="83"/>
      <c r="J57" s="57"/>
      <c r="M57" s="1"/>
    </row>
    <row r="58" spans="1:13" x14ac:dyDescent="0.25">
      <c r="A58" s="56"/>
      <c r="B58" s="15" t="s">
        <v>42</v>
      </c>
      <c r="D58" s="16"/>
      <c r="E58" s="81">
        <v>28672</v>
      </c>
      <c r="F58" s="81">
        <v>28672</v>
      </c>
      <c r="G58" s="82">
        <v>28672</v>
      </c>
      <c r="H58" s="114">
        <f>IF($H$56=Lists!$D$8, IFERROR(F58-E58, ""), IF($H$56=Lists!$D$9, IFERROR(G58-E58, ""), IFERROR(G58-F58, "")))</f>
        <v>0</v>
      </c>
      <c r="I58" s="83"/>
      <c r="J58" s="57"/>
      <c r="M58" s="1"/>
    </row>
    <row r="59" spans="1:13" x14ac:dyDescent="0.25">
      <c r="A59" s="56"/>
      <c r="B59" s="15" t="s">
        <v>43</v>
      </c>
      <c r="D59" s="16"/>
      <c r="E59" s="17">
        <f>IFERROR(E58/E57, "")</f>
        <v>0.62890984865101995</v>
      </c>
      <c r="F59" s="17">
        <f t="shared" ref="F59:G59" si="3">IFERROR(F58/F57, "")</f>
        <v>0.62890984865101995</v>
      </c>
      <c r="G59" s="17">
        <f t="shared" si="3"/>
        <v>0.62890984865101995</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352.46549681947795</v>
      </c>
      <c r="F62" s="21">
        <f>IFERROR(F91/F57, "")</f>
        <v>396.35167799956133</v>
      </c>
      <c r="G62" s="21">
        <f>IFERROR(G91/G57, "")</f>
        <v>425.33880236894055</v>
      </c>
      <c r="H62" s="117">
        <f>IF($H$56=Lists!$D$8, IFERROR(F62-E62, ""), IF($H$56=Lists!$D$9, IFERROR(G62-E62, ""), IFERROR(G62-F62, "")))</f>
        <v>28.987124369379217</v>
      </c>
      <c r="I62" s="86"/>
      <c r="J62" s="57"/>
      <c r="K62" s="87"/>
    </row>
    <row r="63" spans="1:13" x14ac:dyDescent="0.25">
      <c r="A63" s="56"/>
      <c r="B63" s="18" t="s">
        <v>163</v>
      </c>
      <c r="C63" s="19"/>
      <c r="D63" s="20"/>
      <c r="E63" s="22">
        <f>IFERROR(E97/E57, "")</f>
        <v>426.39545953059883</v>
      </c>
      <c r="F63" s="22">
        <f>IFERROR(F97/F57, "")</f>
        <v>446.1728010528625</v>
      </c>
      <c r="G63" s="22">
        <f>IFERROR(G97/G57, "")</f>
        <v>476.84253125685456</v>
      </c>
      <c r="H63" s="117">
        <f>IF($H$56=Lists!$D$8, IFERROR(F63-E63, ""), IF($H$56=Lists!$D$9, IFERROR(G63-E63, ""), IFERROR(G63-F63, "")))</f>
        <v>30.66973020399206</v>
      </c>
      <c r="I63" s="88"/>
      <c r="J63" s="57"/>
      <c r="K63" s="87"/>
    </row>
    <row r="64" spans="1:13" x14ac:dyDescent="0.25">
      <c r="A64" s="56"/>
      <c r="B64" s="222" t="s">
        <v>5</v>
      </c>
      <c r="C64" s="223"/>
      <c r="D64" s="223"/>
      <c r="E64" s="223"/>
      <c r="F64" s="223"/>
      <c r="G64" s="223"/>
      <c r="H64" s="223"/>
      <c r="I64" s="224"/>
      <c r="J64" s="57"/>
    </row>
    <row r="65" spans="1:10" x14ac:dyDescent="0.25">
      <c r="A65" s="56"/>
      <c r="B65" s="12" t="s">
        <v>6</v>
      </c>
      <c r="C65" s="13"/>
      <c r="D65" s="14"/>
      <c r="E65" s="89">
        <v>42614</v>
      </c>
      <c r="F65" s="131">
        <v>42614</v>
      </c>
      <c r="G65" s="89">
        <v>43367</v>
      </c>
      <c r="H65" s="114" t="str">
        <f>IF(SUM(E65:G65)=0, "", IF($H$56=Lists!$D$8, IFERROR(MROUND(CONVERT(F65-E65,"day","yr")*12, 0.5)&amp;" mo.", ""), IF($H$56=Lists!$D$9, IFERROR(MROUND(CONVERT(G65-E65,"day","yr")*12, 0.5)&amp;" mo.", ""), IFERROR(MROUND(CONVERT(G65-F65,"day","yr")*12, 0.5)&amp;" mo.", ""))))</f>
        <v>24.5 mo.</v>
      </c>
      <c r="I65" s="83" t="s">
        <v>221</v>
      </c>
      <c r="J65" s="57"/>
    </row>
    <row r="66" spans="1:10" x14ac:dyDescent="0.25">
      <c r="A66" s="56"/>
      <c r="B66" s="15" t="s">
        <v>7</v>
      </c>
      <c r="D66" s="16"/>
      <c r="E66" s="89">
        <v>43252</v>
      </c>
      <c r="F66" s="131">
        <v>43252</v>
      </c>
      <c r="G66" s="89">
        <v>43368</v>
      </c>
      <c r="H66" s="114" t="str">
        <f>IF(SUM(E66:G66)=0, "", IF($H$56=Lists!$D$8, IFERROR(MROUND(CONVERT(F66-E66,"day","yr")*12, 0.5)&amp;" mo.", ""), IF($H$56=Lists!$D$9, IFERROR(MROUND(CONVERT(G66-E66,"day","yr")*12, 0.5)&amp;" mo.", ""), IFERROR(MROUND(CONVERT(G66-F66,"day","yr")*12, 0.5)&amp;" mo.", ""))))</f>
        <v>4 mo.</v>
      </c>
      <c r="I66" s="83"/>
      <c r="J66" s="57"/>
    </row>
    <row r="67" spans="1:10" x14ac:dyDescent="0.25">
      <c r="A67" s="56"/>
      <c r="B67" s="15" t="s">
        <v>164</v>
      </c>
      <c r="D67" s="16"/>
      <c r="E67" s="89"/>
      <c r="F67" s="131"/>
      <c r="G67" s="132">
        <v>43816</v>
      </c>
      <c r="H67" s="114" t="str">
        <f>IF(SUM(E67:G67)=0, "", IF($H$56=Lists!$D$8, IFERROR(MROUND(CONVERT(F67-E67,"day","yr")*12, 0.5)&amp;" mo.", ""), IF($H$56=Lists!$D$9, IFERROR(MROUND(CONVERT(G67-E67,"day","yr")*12, 0.5)&amp;" mo.", ""), IFERROR(MROUND(CONVERT(G67-F67,"day","yr")*12, 0.5)&amp;" mo.", ""))))</f>
        <v>1439.5 mo.</v>
      </c>
      <c r="I67" s="83"/>
      <c r="J67" s="57"/>
    </row>
    <row r="68" spans="1:10" x14ac:dyDescent="0.25">
      <c r="A68" s="56"/>
      <c r="B68" s="15" t="s">
        <v>66</v>
      </c>
      <c r="D68" s="16"/>
      <c r="E68" s="89">
        <v>43891</v>
      </c>
      <c r="F68" s="131">
        <v>43891</v>
      </c>
      <c r="G68" s="89">
        <v>43901</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89">
        <v>44743</v>
      </c>
      <c r="F69" s="131">
        <v>44743</v>
      </c>
      <c r="G69" s="133">
        <v>44805</v>
      </c>
      <c r="H69" s="114" t="str">
        <f>IF(SUM(E69:G69)=0, "", IF($H$56=Lists!$D$8, IFERROR(MROUND(CONVERT(F69-E69,"day","yr")*12, 0.5)&amp;" mo.", ""), IF($H$56=Lists!$D$9, IFERROR(MROUND(CONVERT(G69-E69,"day","yr")*12, 0.5)&amp;" mo.", ""), IFERROR(MROUND(CONVERT(G69-F69,"day","yr")*12, 0.5)&amp;" mo.", ""))))</f>
        <v>2 mo.</v>
      </c>
      <c r="I69" s="83"/>
      <c r="J69" s="57"/>
    </row>
    <row r="70" spans="1:10" x14ac:dyDescent="0.25">
      <c r="A70" s="56"/>
      <c r="B70" s="18" t="s">
        <v>9</v>
      </c>
      <c r="C70" s="19"/>
      <c r="D70" s="20"/>
      <c r="E70" s="89">
        <v>44895</v>
      </c>
      <c r="F70" s="90">
        <v>45290</v>
      </c>
      <c r="G70" s="89">
        <v>45565</v>
      </c>
      <c r="H70" s="114" t="s">
        <v>222</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1" t="s">
        <v>152</v>
      </c>
      <c r="B72" s="202"/>
      <c r="C72" s="202"/>
      <c r="D72" s="202"/>
      <c r="E72" s="202"/>
      <c r="F72" s="202"/>
      <c r="G72" s="202"/>
      <c r="H72" s="202"/>
      <c r="I72" s="202"/>
      <c r="J72" s="203"/>
    </row>
    <row r="73" spans="1:10" ht="9.9499999999999993" customHeight="1" thickTop="1" x14ac:dyDescent="0.25">
      <c r="A73" s="56"/>
      <c r="B73" s="33"/>
      <c r="C73" s="33"/>
      <c r="D73" s="33"/>
      <c r="E73" s="26"/>
      <c r="F73" s="26"/>
      <c r="G73" s="26"/>
      <c r="H73" s="27"/>
      <c r="I73" s="94"/>
      <c r="J73" s="57"/>
    </row>
    <row r="74" spans="1:10" ht="75" customHeight="1" x14ac:dyDescent="0.25">
      <c r="A74" s="56"/>
      <c r="B74" s="205" t="s">
        <v>177</v>
      </c>
      <c r="C74" s="205"/>
      <c r="D74" s="205"/>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5" t="s">
        <v>11</v>
      </c>
      <c r="C75" s="176"/>
      <c r="D75" s="176"/>
      <c r="E75" s="176"/>
      <c r="F75" s="176"/>
      <c r="G75" s="176"/>
      <c r="H75" s="176"/>
      <c r="I75" s="177"/>
      <c r="J75" s="57"/>
    </row>
    <row r="76" spans="1:10" x14ac:dyDescent="0.25">
      <c r="A76" s="56"/>
      <c r="B76" s="213" t="s">
        <v>50</v>
      </c>
      <c r="C76" s="214"/>
      <c r="D76" s="215"/>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5" t="s">
        <v>12</v>
      </c>
      <c r="C78" s="176"/>
      <c r="D78" s="176"/>
      <c r="E78" s="176"/>
      <c r="F78" s="176"/>
      <c r="G78" s="176"/>
      <c r="H78" s="176"/>
      <c r="I78" s="177"/>
      <c r="J78" s="57"/>
    </row>
    <row r="79" spans="1:10" x14ac:dyDescent="0.25">
      <c r="A79" s="56"/>
      <c r="B79" s="12" t="s">
        <v>44</v>
      </c>
      <c r="C79" s="13"/>
      <c r="D79" s="14"/>
      <c r="E79" s="97">
        <v>135566</v>
      </c>
      <c r="F79" s="97">
        <v>135555</v>
      </c>
      <c r="G79" s="98">
        <v>135555</v>
      </c>
      <c r="H79" s="31">
        <f>IF($H$56=Lists!$D$8, IFERROR(F79-E79, ""), IF($H$56=Lists!$D$9, IFERROR(G79-E79, ""), IFERROR(G79-F79, "")))</f>
        <v>0</v>
      </c>
      <c r="I79" s="83"/>
      <c r="J79" s="57"/>
    </row>
    <row r="80" spans="1:10" x14ac:dyDescent="0.25">
      <c r="A80" s="56"/>
      <c r="B80" s="15" t="s">
        <v>165</v>
      </c>
      <c r="D80" s="16"/>
      <c r="E80" s="97">
        <v>1156269</v>
      </c>
      <c r="F80" s="97">
        <v>1142656</v>
      </c>
      <c r="G80" s="98">
        <v>1142656</v>
      </c>
      <c r="H80" s="31">
        <f>IF($H$56=Lists!$D$8, IFERROR(F80-E80, ""), IF($H$56=Lists!$D$9, IFERROR(G80-E80, ""), IFERROR(G80-F80, "")))</f>
        <v>0</v>
      </c>
      <c r="I80" s="83"/>
      <c r="J80" s="57"/>
    </row>
    <row r="81" spans="1:10" x14ac:dyDescent="0.25">
      <c r="A81" s="56"/>
      <c r="B81" s="15" t="s">
        <v>167</v>
      </c>
      <c r="D81" s="16"/>
      <c r="E81" s="97">
        <v>843136</v>
      </c>
      <c r="F81" s="97">
        <v>844990</v>
      </c>
      <c r="G81" s="98">
        <v>397333</v>
      </c>
      <c r="H81" s="31">
        <f>IF($H$56=Lists!$D$8, IFERROR(F81-E81, ""), IF($H$56=Lists!$D$9, IFERROR(G81-E81, ""), IFERROR(G81-F81, "")))</f>
        <v>-447657</v>
      </c>
      <c r="I81" s="83"/>
      <c r="J81" s="57"/>
    </row>
    <row r="82" spans="1:10" x14ac:dyDescent="0.25">
      <c r="A82" s="56"/>
      <c r="B82" s="15" t="s">
        <v>166</v>
      </c>
      <c r="D82" s="16"/>
      <c r="E82" s="97">
        <v>583780</v>
      </c>
      <c r="F82" s="97">
        <v>581301</v>
      </c>
      <c r="G82" s="97">
        <v>343182.43</v>
      </c>
      <c r="H82" s="31">
        <f>IF($H$56=Lists!$D$8, IFERROR(F82-E82, ""), IF($H$56=Lists!$D$9, IFERROR(G82-E82, ""), IFERROR(G82-F82, "")))</f>
        <v>-238118.57</v>
      </c>
      <c r="I82" s="83"/>
      <c r="J82" s="57"/>
    </row>
    <row r="83" spans="1:10" x14ac:dyDescent="0.25">
      <c r="A83" s="56"/>
      <c r="B83" s="15" t="s">
        <v>168</v>
      </c>
      <c r="D83" s="16"/>
      <c r="E83" s="97">
        <v>414668</v>
      </c>
      <c r="F83" s="97">
        <v>418418</v>
      </c>
      <c r="G83" s="97">
        <v>81189</v>
      </c>
      <c r="H83" s="32">
        <f>IF($H$56=Lists!$D$8, IFERROR(F83-E83, ""), IF($H$56=Lists!$D$9, IFERROR(G83-E83, ""), IFERROR(G83-F83, "")))</f>
        <v>-337229</v>
      </c>
      <c r="I83" s="83"/>
      <c r="J83" s="57"/>
    </row>
    <row r="84" spans="1:10" x14ac:dyDescent="0.25">
      <c r="A84" s="56"/>
      <c r="B84" s="15" t="s">
        <v>13</v>
      </c>
      <c r="D84" s="16"/>
      <c r="E84" s="97">
        <v>176646</v>
      </c>
      <c r="F84" s="97">
        <v>177754</v>
      </c>
      <c r="G84" s="98">
        <v>0</v>
      </c>
      <c r="H84" s="31">
        <f>IF($H$56=Lists!$D$8, IFERROR(F84-E84, ""), IF($H$56=Lists!$D$9, IFERROR(G84-E84, ""), IFERROR(G84-F84, "")))</f>
        <v>-177754</v>
      </c>
      <c r="I84" s="99"/>
      <c r="J84" s="57"/>
    </row>
    <row r="85" spans="1:10" x14ac:dyDescent="0.25">
      <c r="A85" s="56"/>
      <c r="B85" s="157" t="s">
        <v>14</v>
      </c>
      <c r="C85" s="158"/>
      <c r="D85" s="159"/>
      <c r="E85" s="34">
        <f>SUM(E79:E84)</f>
        <v>3310065</v>
      </c>
      <c r="F85" s="34">
        <f>SUM(F79:F84)</f>
        <v>3300674</v>
      </c>
      <c r="G85" s="34">
        <f>SUM(G79:G84)</f>
        <v>2099915.4299999997</v>
      </c>
      <c r="H85" s="35">
        <f>IF($H$56=Lists!$D$8, IFERROR(F85-E85, ""), IF($H$56=Lists!$D$9, IFERROR(G85-E85, ""), IFERROR(G85-F85, "")))</f>
        <v>-1200758.5700000003</v>
      </c>
      <c r="I85" s="100"/>
      <c r="J85" s="57"/>
    </row>
    <row r="86" spans="1:10" ht="9.9499999999999993" customHeight="1" x14ac:dyDescent="0.25">
      <c r="A86" s="56"/>
      <c r="J86" s="57"/>
    </row>
    <row r="87" spans="1:10" x14ac:dyDescent="0.25">
      <c r="A87" s="56"/>
      <c r="B87" s="175" t="s">
        <v>15</v>
      </c>
      <c r="C87" s="176"/>
      <c r="D87" s="176"/>
      <c r="E87" s="176"/>
      <c r="F87" s="176"/>
      <c r="G87" s="176"/>
      <c r="H87" s="176"/>
      <c r="I87" s="177"/>
      <c r="J87" s="57"/>
    </row>
    <row r="88" spans="1:10" ht="14.45" customHeight="1" x14ac:dyDescent="0.25">
      <c r="A88" s="56"/>
      <c r="B88" s="12" t="s">
        <v>45</v>
      </c>
      <c r="C88" s="13"/>
      <c r="D88" s="14"/>
      <c r="E88" s="97">
        <v>1460783</v>
      </c>
      <c r="F88" s="97">
        <v>54075</v>
      </c>
      <c r="G88" s="98">
        <v>1400000</v>
      </c>
      <c r="H88" s="36">
        <f>IF($H$56=Lists!$D$8, IFERROR(F88-E88, ""), IF($H$56=Lists!$D$9, IFERROR(G88-E88, ""), IFERROR(G88-F88, "")))</f>
        <v>1345925</v>
      </c>
      <c r="I88" s="83"/>
      <c r="J88" s="57"/>
    </row>
    <row r="89" spans="1:10" x14ac:dyDescent="0.25">
      <c r="A89" s="56"/>
      <c r="B89" s="15" t="s">
        <v>46</v>
      </c>
      <c r="D89" s="16"/>
      <c r="E89" s="97">
        <v>355710</v>
      </c>
      <c r="F89" s="97">
        <v>780330</v>
      </c>
      <c r="G89" s="98">
        <f>190163+2810</f>
        <v>192973</v>
      </c>
      <c r="H89" s="36">
        <f>IF($H$56=Lists!$D$8, IFERROR(F89-E89, ""), IF($H$56=Lists!$D$9, IFERROR(G89-E89, ""), IFERROR(G89-F89, "")))</f>
        <v>-587357</v>
      </c>
      <c r="I89" s="99"/>
      <c r="J89" s="57"/>
    </row>
    <row r="90" spans="1:10" x14ac:dyDescent="0.25">
      <c r="A90" s="56"/>
      <c r="B90" s="15" t="s">
        <v>47</v>
      </c>
      <c r="D90" s="16"/>
      <c r="E90" s="97">
        <v>14252409</v>
      </c>
      <c r="F90" s="97">
        <v>17235268</v>
      </c>
      <c r="G90" s="97">
        <v>17798223</v>
      </c>
      <c r="H90" s="37">
        <f>IF($H$56=Lists!$D$8, IFERROR(F90-E90, ""), IF($H$56=Lists!$D$9, IFERROR(G90-E90, ""), IFERROR(G90-F90, "")))</f>
        <v>562955</v>
      </c>
      <c r="I90" s="99"/>
      <c r="J90" s="57"/>
    </row>
    <row r="91" spans="1:10" x14ac:dyDescent="0.25">
      <c r="A91" s="56"/>
      <c r="B91" s="154" t="s">
        <v>51</v>
      </c>
      <c r="C91" s="155"/>
      <c r="D91" s="156"/>
      <c r="E91" s="38">
        <f>SUM(E88:E90)</f>
        <v>16068902</v>
      </c>
      <c r="F91" s="38">
        <f t="shared" ref="F91:G91" si="5">SUM(F88:F90)</f>
        <v>18069673</v>
      </c>
      <c r="G91" s="38">
        <f t="shared" si="5"/>
        <v>19391196</v>
      </c>
      <c r="H91" s="36">
        <f>IF($H$56=Lists!$D$8, IFERROR(F91-E91, ""), IF($H$56=Lists!$D$9, IFERROR(G91-E91, ""), IFERROR(G91-F91, "")))</f>
        <v>1321523</v>
      </c>
      <c r="I91" s="100"/>
      <c r="J91" s="57"/>
    </row>
    <row r="92" spans="1:10" x14ac:dyDescent="0.25">
      <c r="A92" s="56"/>
      <c r="B92" s="15" t="s">
        <v>48</v>
      </c>
      <c r="D92" s="16"/>
      <c r="E92" s="97">
        <v>1587200</v>
      </c>
      <c r="F92" s="97">
        <v>405366</v>
      </c>
      <c r="G92" s="98">
        <v>540000</v>
      </c>
      <c r="H92" s="36">
        <f>IF($H$56=Lists!$D$8, IFERROR(F92-E92, ""), IF($H$56=Lists!$D$9, IFERROR(G92-E92, ""), IFERROR(G92-F92, "")))</f>
        <v>134634</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1783267</v>
      </c>
      <c r="F94" s="97">
        <v>1865979</v>
      </c>
      <c r="G94" s="97">
        <v>1808055</v>
      </c>
      <c r="H94" s="36">
        <f>IF($H$56=Lists!$D$8, IFERROR(F94-E94, ""), IF($H$56=Lists!$D$9, IFERROR(G94-E94, ""), IFERROR(G94-F94, "")))</f>
        <v>-57924</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7" t="s">
        <v>52</v>
      </c>
      <c r="C97" s="158"/>
      <c r="D97" s="159"/>
      <c r="E97" s="38">
        <f>SUM(E91:E96)</f>
        <v>19439369</v>
      </c>
      <c r="F97" s="38">
        <f t="shared" ref="F97:G97" si="6">SUM(F91:F96)</f>
        <v>20341018</v>
      </c>
      <c r="G97" s="38">
        <f t="shared" si="6"/>
        <v>21739251</v>
      </c>
      <c r="H97" s="39">
        <f>IF($H$56=Lists!$D$8, IFERROR(F97-E97, ""), IF($H$56=Lists!$D$9, IFERROR(G97-E97, ""), IFERROR(G97-F97, "")))</f>
        <v>1398233</v>
      </c>
      <c r="I97" s="84"/>
      <c r="J97" s="57"/>
    </row>
    <row r="98" spans="1:10" ht="9.9499999999999993" customHeight="1" x14ac:dyDescent="0.25">
      <c r="A98" s="56"/>
      <c r="J98" s="57"/>
    </row>
    <row r="99" spans="1:10" x14ac:dyDescent="0.25">
      <c r="A99" s="56"/>
      <c r="B99" s="175" t="s">
        <v>16</v>
      </c>
      <c r="C99" s="176"/>
      <c r="D99" s="176"/>
      <c r="E99" s="176"/>
      <c r="F99" s="176"/>
      <c r="G99" s="176"/>
      <c r="H99" s="176"/>
      <c r="I99" s="177"/>
      <c r="J99" s="57"/>
    </row>
    <row r="100" spans="1:10" x14ac:dyDescent="0.25">
      <c r="A100" s="56"/>
      <c r="B100" s="40" t="s">
        <v>17</v>
      </c>
      <c r="D100" s="16"/>
      <c r="E100" s="101">
        <v>2746340</v>
      </c>
      <c r="F100" s="101">
        <v>1898270</v>
      </c>
      <c r="G100" s="102">
        <f>718451.34-6333+103471+73300+61262</f>
        <v>950151.34</v>
      </c>
      <c r="H100" s="41">
        <f>IF($H$56=Lists!$D$8, IFERROR(F100-E100, ""), IF($H$56=Lists!$D$9, IFERROR(G100-E100, ""), IFERROR(G100-F100, "")))</f>
        <v>-948118.66</v>
      </c>
      <c r="I100" s="103"/>
      <c r="J100" s="104"/>
    </row>
    <row r="101" spans="1:10" x14ac:dyDescent="0.25">
      <c r="A101" s="56"/>
      <c r="B101" s="40" t="s">
        <v>18</v>
      </c>
      <c r="D101" s="16"/>
      <c r="E101" s="101">
        <v>80345</v>
      </c>
      <c r="F101" s="101">
        <v>81038</v>
      </c>
      <c r="G101" s="102">
        <v>81038</v>
      </c>
      <c r="H101" s="41">
        <f>IF($H$56=Lists!$D$8, IFERROR(F101-E101, ""), IF($H$56=Lists!$D$9, IFERROR(G101-E101, ""), IFERROR(G101-F101, "")))</f>
        <v>0</v>
      </c>
      <c r="I101" s="103"/>
      <c r="J101" s="104"/>
    </row>
    <row r="102" spans="1:10" x14ac:dyDescent="0.25">
      <c r="A102" s="56"/>
      <c r="B102" s="40" t="s">
        <v>53</v>
      </c>
      <c r="D102" s="16"/>
      <c r="E102" s="97">
        <v>220410</v>
      </c>
      <c r="F102" s="97">
        <v>222404</v>
      </c>
      <c r="G102" s="98">
        <f>183004.37+286013</f>
        <v>469017.37</v>
      </c>
      <c r="H102" s="42">
        <f>IF($H$56=Lists!$D$8, IFERROR(F102-E102, ""), IF($H$56=Lists!$D$9, IFERROR(G102-E102, ""), IFERROR(G102-F102, "")))</f>
        <v>246613.37</v>
      </c>
      <c r="I102" s="83"/>
      <c r="J102" s="57"/>
    </row>
    <row r="103" spans="1:10" x14ac:dyDescent="0.25">
      <c r="A103" s="56"/>
      <c r="B103" s="40" t="s">
        <v>147</v>
      </c>
      <c r="D103" s="16"/>
      <c r="E103" s="97">
        <v>391281</v>
      </c>
      <c r="F103" s="97">
        <v>214575</v>
      </c>
      <c r="G103" s="105">
        <f>3735+654+1273+20236</f>
        <v>25898</v>
      </c>
      <c r="H103" s="43">
        <f>IF($H$56=Lists!$D$8, IFERROR(F103-E103, ""), IF($H$56=Lists!$D$9, IFERROR(G103-E103, ""), IFERROR(G103-F103, "")))</f>
        <v>-188677</v>
      </c>
      <c r="I103" s="103"/>
      <c r="J103" s="104"/>
    </row>
    <row r="104" spans="1:10" ht="15.75" thickBot="1" x14ac:dyDescent="0.3">
      <c r="A104" s="56"/>
      <c r="B104" s="160" t="s">
        <v>54</v>
      </c>
      <c r="C104" s="161"/>
      <c r="D104" s="162"/>
      <c r="E104" s="44">
        <f>SUM(E100:E103)</f>
        <v>3438376</v>
      </c>
      <c r="F104" s="44">
        <f>SUM(F100:F103)</f>
        <v>2416287</v>
      </c>
      <c r="G104" s="44">
        <f>SUM(G100:G103)</f>
        <v>1526104.71</v>
      </c>
      <c r="H104" s="39">
        <f>IF($H$56=Lists!$D$8, IFERROR(F104-E104, ""), IF($H$56=Lists!$D$9, IFERROR(G104-E104, ""), IFERROR(G104-F104, "")))</f>
        <v>-890182.29</v>
      </c>
      <c r="I104" s="106"/>
      <c r="J104" s="104"/>
    </row>
    <row r="105" spans="1:10" ht="20.25" thickTop="1" thickBot="1" x14ac:dyDescent="0.35">
      <c r="A105" s="56"/>
      <c r="B105" s="107" t="s">
        <v>145</v>
      </c>
      <c r="C105" s="108"/>
      <c r="D105" s="108"/>
      <c r="E105" s="109">
        <f>SUM(E76,E85,E97,E104)</f>
        <v>26187810</v>
      </c>
      <c r="F105" s="109">
        <f>SUM(F76,F85,F97,F104)</f>
        <v>26057979</v>
      </c>
      <c r="G105" s="109">
        <f>SUM(G76,G85,G97,G104)</f>
        <v>25365271.140000001</v>
      </c>
      <c r="H105" s="109">
        <f>SUM(H76,H85,H97,H104)</f>
        <v>-692707.86000000034</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3" t="str">
        <f>IF(ReportType=Lists!$O$2, "", "Close-Out Information")</f>
        <v/>
      </c>
      <c r="C107" s="164"/>
      <c r="D107" s="164"/>
      <c r="E107" s="164"/>
      <c r="F107" s="164"/>
      <c r="G107" s="164"/>
      <c r="H107" s="164"/>
      <c r="I107" s="165"/>
      <c r="J107" s="61"/>
    </row>
    <row r="108" spans="1:10" s="1" customFormat="1" x14ac:dyDescent="0.25">
      <c r="A108" s="60"/>
      <c r="B108" s="47"/>
      <c r="C108" s="173"/>
      <c r="D108" s="173"/>
      <c r="E108" s="173" t="str">
        <f>IF(ReportType=Lists!$O$2, "", "NOTES")</f>
        <v/>
      </c>
      <c r="F108" s="173"/>
      <c r="G108" s="173"/>
      <c r="H108" s="173"/>
      <c r="I108" s="174"/>
      <c r="J108" s="61"/>
    </row>
    <row r="109" spans="1:10" ht="15" customHeight="1" x14ac:dyDescent="0.25">
      <c r="A109" s="56"/>
      <c r="B109" s="80" t="str">
        <f>IF(ReportType=Lists!$O$2, "", "Number of Change Orders")</f>
        <v/>
      </c>
      <c r="C109" s="166"/>
      <c r="D109" s="167"/>
      <c r="E109" s="170"/>
      <c r="F109" s="171"/>
      <c r="G109" s="171"/>
      <c r="H109" s="171"/>
      <c r="I109" s="172"/>
      <c r="J109" s="57"/>
    </row>
    <row r="110" spans="1:10" ht="15" customHeight="1" x14ac:dyDescent="0.25">
      <c r="A110" s="56"/>
      <c r="B110" s="80" t="str">
        <f>IF(ReportType=Lists!$O$2, "", "Total Value of Change Orders")</f>
        <v/>
      </c>
      <c r="C110" s="178"/>
      <c r="D110" s="179"/>
      <c r="E110" s="120"/>
      <c r="F110" s="121"/>
      <c r="G110" s="121"/>
      <c r="H110" s="121"/>
      <c r="I110" s="122"/>
      <c r="J110" s="57"/>
    </row>
    <row r="111" spans="1:10" ht="15" customHeight="1" x14ac:dyDescent="0.25">
      <c r="A111" s="56"/>
      <c r="B111" s="80" t="str">
        <f>IF(ReportType=Lists!$O$2, "", "Outstanding Liabilities")</f>
        <v/>
      </c>
      <c r="C111" s="178"/>
      <c r="D111" s="179"/>
      <c r="E111" s="120"/>
      <c r="F111" s="121"/>
      <c r="G111" s="121"/>
      <c r="H111" s="121"/>
      <c r="I111" s="122"/>
      <c r="J111" s="57"/>
    </row>
    <row r="112" spans="1:10" x14ac:dyDescent="0.25">
      <c r="A112" s="56"/>
      <c r="B112" s="18" t="str">
        <f>IF(ReportType=Lists!$O$2, "", "Unsettled Claims")</f>
        <v/>
      </c>
      <c r="C112" s="168"/>
      <c r="D112" s="169"/>
      <c r="E112" s="170"/>
      <c r="F112" s="171"/>
      <c r="G112" s="171"/>
      <c r="H112" s="171"/>
      <c r="I112" s="172"/>
      <c r="J112" s="57"/>
    </row>
    <row r="113" spans="1:10" ht="9.9499999999999993" customHeight="1" x14ac:dyDescent="0.25">
      <c r="A113" s="56"/>
      <c r="J113" s="57"/>
    </row>
    <row r="114" spans="1:10" ht="15.75" thickBot="1" x14ac:dyDescent="0.3">
      <c r="A114" s="56"/>
      <c r="B114" s="1" t="s">
        <v>20</v>
      </c>
      <c r="J114" s="57"/>
    </row>
    <row r="115" spans="1:10" x14ac:dyDescent="0.25">
      <c r="A115" s="56"/>
      <c r="B115" s="145" t="s">
        <v>223</v>
      </c>
      <c r="C115" s="146"/>
      <c r="D115" s="146"/>
      <c r="E115" s="146"/>
      <c r="F115" s="146"/>
      <c r="G115" s="146"/>
      <c r="H115" s="146"/>
      <c r="I115" s="147"/>
      <c r="J115" s="57"/>
    </row>
    <row r="116" spans="1:10" x14ac:dyDescent="0.25">
      <c r="A116" s="56"/>
      <c r="B116" s="148"/>
      <c r="C116" s="149"/>
      <c r="D116" s="149"/>
      <c r="E116" s="149"/>
      <c r="F116" s="149"/>
      <c r="G116" s="149"/>
      <c r="H116" s="149"/>
      <c r="I116" s="150"/>
      <c r="J116" s="57"/>
    </row>
    <row r="117" spans="1:10" x14ac:dyDescent="0.25">
      <c r="A117" s="56"/>
      <c r="B117" s="148"/>
      <c r="C117" s="149"/>
      <c r="D117" s="149"/>
      <c r="E117" s="149"/>
      <c r="F117" s="149"/>
      <c r="G117" s="149"/>
      <c r="H117" s="149"/>
      <c r="I117" s="150"/>
      <c r="J117" s="57"/>
    </row>
    <row r="118" spans="1:10" x14ac:dyDescent="0.25">
      <c r="A118" s="56"/>
      <c r="B118" s="148"/>
      <c r="C118" s="149"/>
      <c r="D118" s="149"/>
      <c r="E118" s="149"/>
      <c r="F118" s="149"/>
      <c r="G118" s="149"/>
      <c r="H118" s="149"/>
      <c r="I118" s="150"/>
      <c r="J118" s="57"/>
    </row>
    <row r="119" spans="1:10" x14ac:dyDescent="0.25">
      <c r="A119" s="56"/>
      <c r="B119" s="148"/>
      <c r="C119" s="149"/>
      <c r="D119" s="149"/>
      <c r="E119" s="149"/>
      <c r="F119" s="149"/>
      <c r="G119" s="149"/>
      <c r="H119" s="149"/>
      <c r="I119" s="150"/>
      <c r="J119" s="57"/>
    </row>
    <row r="120" spans="1:10" x14ac:dyDescent="0.25">
      <c r="A120" s="56"/>
      <c r="B120" s="148"/>
      <c r="C120" s="149"/>
      <c r="D120" s="149"/>
      <c r="E120" s="149"/>
      <c r="F120" s="149"/>
      <c r="G120" s="149"/>
      <c r="H120" s="149"/>
      <c r="I120" s="150"/>
      <c r="J120" s="57"/>
    </row>
    <row r="121" spans="1:10" x14ac:dyDescent="0.25">
      <c r="A121" s="56"/>
      <c r="B121" s="148"/>
      <c r="C121" s="149"/>
      <c r="D121" s="149"/>
      <c r="E121" s="149"/>
      <c r="F121" s="149"/>
      <c r="G121" s="149"/>
      <c r="H121" s="149"/>
      <c r="I121" s="150"/>
      <c r="J121" s="57"/>
    </row>
    <row r="122" spans="1:10" x14ac:dyDescent="0.25">
      <c r="A122" s="56"/>
      <c r="B122" s="148"/>
      <c r="C122" s="149"/>
      <c r="D122" s="149"/>
      <c r="E122" s="149"/>
      <c r="F122" s="149"/>
      <c r="G122" s="149"/>
      <c r="H122" s="149"/>
      <c r="I122" s="150"/>
      <c r="J122" s="57"/>
    </row>
    <row r="123" spans="1:10" x14ac:dyDescent="0.25">
      <c r="A123" s="56"/>
      <c r="B123" s="148"/>
      <c r="C123" s="149"/>
      <c r="D123" s="149"/>
      <c r="E123" s="149"/>
      <c r="F123" s="149"/>
      <c r="G123" s="149"/>
      <c r="H123" s="149"/>
      <c r="I123" s="150"/>
      <c r="J123" s="57"/>
    </row>
    <row r="124" spans="1:10" x14ac:dyDescent="0.25">
      <c r="A124" s="56"/>
      <c r="B124" s="148"/>
      <c r="C124" s="149"/>
      <c r="D124" s="149"/>
      <c r="E124" s="149"/>
      <c r="F124" s="149"/>
      <c r="G124" s="149"/>
      <c r="H124" s="149"/>
      <c r="I124" s="150"/>
      <c r="J124" s="57"/>
    </row>
    <row r="125" spans="1:10" x14ac:dyDescent="0.25">
      <c r="A125" s="56"/>
      <c r="B125" s="148"/>
      <c r="C125" s="149"/>
      <c r="D125" s="149"/>
      <c r="E125" s="149"/>
      <c r="F125" s="149"/>
      <c r="G125" s="149"/>
      <c r="H125" s="149"/>
      <c r="I125" s="150"/>
      <c r="J125" s="57"/>
    </row>
    <row r="126" spans="1:10" x14ac:dyDescent="0.25">
      <c r="A126" s="56"/>
      <c r="B126" s="148"/>
      <c r="C126" s="149"/>
      <c r="D126" s="149"/>
      <c r="E126" s="149"/>
      <c r="F126" s="149"/>
      <c r="G126" s="149"/>
      <c r="H126" s="149"/>
      <c r="I126" s="150"/>
      <c r="J126" s="57"/>
    </row>
    <row r="127" spans="1:10" x14ac:dyDescent="0.25">
      <c r="A127" s="56"/>
      <c r="B127" s="148"/>
      <c r="C127" s="149"/>
      <c r="D127" s="149"/>
      <c r="E127" s="149"/>
      <c r="F127" s="149"/>
      <c r="G127" s="149"/>
      <c r="H127" s="149"/>
      <c r="I127" s="150"/>
      <c r="J127" s="57"/>
    </row>
    <row r="128" spans="1:10" x14ac:dyDescent="0.25">
      <c r="A128" s="56"/>
      <c r="B128" s="148"/>
      <c r="C128" s="149"/>
      <c r="D128" s="149"/>
      <c r="E128" s="149"/>
      <c r="F128" s="149"/>
      <c r="G128" s="149"/>
      <c r="H128" s="149"/>
      <c r="I128" s="150"/>
      <c r="J128" s="57"/>
    </row>
    <row r="129" spans="1:10" x14ac:dyDescent="0.25">
      <c r="A129" s="56"/>
      <c r="B129" s="148"/>
      <c r="C129" s="149"/>
      <c r="D129" s="149"/>
      <c r="E129" s="149"/>
      <c r="F129" s="149"/>
      <c r="G129" s="149"/>
      <c r="H129" s="149"/>
      <c r="I129" s="150"/>
      <c r="J129" s="57"/>
    </row>
    <row r="130" spans="1:10" x14ac:dyDescent="0.25">
      <c r="A130" s="56"/>
      <c r="B130" s="148"/>
      <c r="C130" s="149"/>
      <c r="D130" s="149"/>
      <c r="E130" s="149"/>
      <c r="F130" s="149"/>
      <c r="G130" s="149"/>
      <c r="H130" s="149"/>
      <c r="I130" s="150"/>
      <c r="J130" s="57"/>
    </row>
    <row r="131" spans="1:10" x14ac:dyDescent="0.25">
      <c r="A131" s="56"/>
      <c r="B131" s="148"/>
      <c r="C131" s="149"/>
      <c r="D131" s="149"/>
      <c r="E131" s="149"/>
      <c r="F131" s="149"/>
      <c r="G131" s="149"/>
      <c r="H131" s="149"/>
      <c r="I131" s="150"/>
      <c r="J131" s="57"/>
    </row>
    <row r="132" spans="1:10" x14ac:dyDescent="0.25">
      <c r="A132" s="56"/>
      <c r="B132" s="148"/>
      <c r="C132" s="149"/>
      <c r="D132" s="149"/>
      <c r="E132" s="149"/>
      <c r="F132" s="149"/>
      <c r="G132" s="149"/>
      <c r="H132" s="149"/>
      <c r="I132" s="150"/>
      <c r="J132" s="57"/>
    </row>
    <row r="133" spans="1:10" x14ac:dyDescent="0.25">
      <c r="A133" s="56"/>
      <c r="B133" s="148"/>
      <c r="C133" s="149"/>
      <c r="D133" s="149"/>
      <c r="E133" s="149"/>
      <c r="F133" s="149"/>
      <c r="G133" s="149"/>
      <c r="H133" s="149"/>
      <c r="I133" s="150"/>
      <c r="J133" s="57"/>
    </row>
    <row r="134" spans="1:10" ht="15.75" thickBot="1" x14ac:dyDescent="0.3">
      <c r="A134" s="56"/>
      <c r="B134" s="151"/>
      <c r="C134" s="152"/>
      <c r="D134" s="152"/>
      <c r="E134" s="152"/>
      <c r="F134" s="152"/>
      <c r="G134" s="152"/>
      <c r="H134" s="152"/>
      <c r="I134" s="15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64">
    <cfRule type="expression" dxfId="9" priority="17">
      <formula>CELL("PROTECT", A1)=0</formula>
    </cfRule>
  </conditionalFormatting>
  <conditionalFormatting sqref="A71:J94">
    <cfRule type="expression" dxfId="8" priority="4">
      <formula>CELL("PROTECT", A71)=0</formula>
    </cfRule>
  </conditionalFormatting>
  <conditionalFormatting sqref="A95:J99 A104:J109 A110:C111 E110:J111 A112:J135 A65:D70">
    <cfRule type="expression" dxfId="7" priority="22">
      <formula>CELL("PROTECT", A65)=0</formula>
    </cfRule>
  </conditionalFormatting>
  <conditionalFormatting sqref="A100:J103">
    <cfRule type="expression" dxfId="6" priority="1">
      <formula>CELL("PROTECT", A100)=0</formula>
    </cfRule>
  </conditionalFormatting>
  <conditionalFormatting sqref="E65:E69">
    <cfRule type="expression" dxfId="5" priority="15">
      <formula>CELL("PROTECT", E65)=0</formula>
    </cfRule>
  </conditionalFormatting>
  <conditionalFormatting sqref="E70:G70">
    <cfRule type="expression" dxfId="4" priority="16">
      <formula>CELL("PROTECT", E70)=0</formula>
    </cfRule>
  </conditionalFormatting>
  <conditionalFormatting sqref="E95:I96">
    <cfRule type="expression" dxfId="3" priority="21">
      <formula>$B95=""</formula>
    </cfRule>
  </conditionalFormatting>
  <conditionalFormatting sqref="G65:G69">
    <cfRule type="expression" dxfId="2" priority="14">
      <formula>CELL("PROTECT", G65)=0</formula>
    </cfRule>
  </conditionalFormatting>
  <conditionalFormatting sqref="H65:J70">
    <cfRule type="expression" dxfId="1" priority="13">
      <formula>CELL("PROTECT", H65)=0</formula>
    </cfRule>
  </conditionalFormatting>
  <dataValidations count="1">
    <dataValidation type="list" allowBlank="1" showInputMessage="1" showErrorMessage="1" sqref="K63" xr:uid="{00000000-0002-0000-0100-000000000000}">
      <formula1>"PMoptions"</formula1>
    </dataValidation>
  </dataValidations>
  <hyperlinks>
    <hyperlink ref="C12" r:id="rId1" xr:uid="{47302087-1EBF-49BD-A151-9588DD5D0260}"/>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795E-86B5-460D-8F27-E84AB5E31508}">
  <dimension ref="A1:AE3"/>
  <sheetViews>
    <sheetView showGridLines="0" zoomScaleNormal="100" workbookViewId="0">
      <selection activeCell="K183" sqref="K18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2024-06-18T20:31:29Z</dcterms:modified>
</cp:coreProperties>
</file>