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1"/>
  <workbookPr defaultThemeVersion="124226"/>
  <mc:AlternateContent xmlns:mc="http://schemas.openxmlformats.org/markup-compatibility/2006">
    <mc:Choice Requires="x15">
      <x15ac:absPath xmlns:x15ac="http://schemas.microsoft.com/office/spreadsheetml/2010/11/ac" url="N:\Major Project Status Reports\2024 MPSR\June 2024\Returned from Colleges\"/>
    </mc:Choice>
  </mc:AlternateContent>
  <xr:revisionPtr revIDLastSave="0" documentId="13_ncr:1_{7B93D4DC-F730-4B40-B24C-886597B6DD31}" xr6:coauthVersionLast="36" xr6:coauthVersionMax="47" xr10:uidLastSave="{00000000-0000-0000-0000-000000000000}"/>
  <bookViews>
    <workbookView xWindow="0" yWindow="0" windowWidth="28800" windowHeight="12225" activeTab="1" xr2:uid="{00000000-000D-0000-FFFF-FFFF00000000}"/>
  </bookViews>
  <sheets>
    <sheet name="QuickStartGuide" sheetId="5" r:id="rId1"/>
    <sheet name="Major Project Report" sheetId="3" r:id="rId2"/>
    <sheet name="Photo Gallery (current)" sheetId="6" r:id="rId3"/>
    <sheet name="Photo Gallery (3)" sheetId="8" r:id="rId4"/>
    <sheet name="Photo Gallery (2)" sheetId="7" r:id="rId5"/>
    <sheet name="Lists" sheetId="4" state="hidden" r:id="rId6"/>
  </sheets>
  <externalReferences>
    <externalReference r:id="rId7"/>
    <externalReference r:id="rId8"/>
    <externalReference r:id="rId9"/>
  </externalReferences>
  <definedNames>
    <definedName name="ACQ_TOTAL">'[1]A. Acquisition'!$C$12</definedName>
    <definedName name="ACQ_TOTAL_ESC">'[1]A. Acquisition'!$F$12</definedName>
    <definedName name="ART_TOTAL">'[1]E. Artwork'!$C$8</definedName>
    <definedName name="ART_TOTAL_ESC">'[1]E. Artwork'!$F$8</definedName>
    <definedName name="CONST_TOTAL">'[1]C. Construction Contracts'!$C$76</definedName>
    <definedName name="CONST_TOTAL_ESC">'[1]C. Construction Contracts'!$F$76</definedName>
    <definedName name="CONSUL_TOTAL">'[1]B. Consultant Services'!$C$52</definedName>
    <definedName name="CONSUL_TOTAL_ESC">'[1]B. Consultant Services'!$F$52</definedName>
    <definedName name="EQUIP_TOTAL">'[1]D. Equipment'!$C$20</definedName>
    <definedName name="EQUIP_TOTAL_ESC">'[1]D. Equipment'!$F$20</definedName>
    <definedName name="FCOR" localSheetId="4">'[2]Major Project Report'!$B$3="WASHINGTON STATE MAJOR PROJECT FINAL CLOSE-OUT REPORT"</definedName>
    <definedName name="FCOR">'Major Project Report'!$B$3="WASHINGTON STATE MAJOR PROJECT FINAL CLOSE-OUT REPORT"</definedName>
    <definedName name="OTHER_TOTAL">'[1]G. Other Costs'!$C$10</definedName>
    <definedName name="OTHER_TOTAL_ESC">'[1]G. Other Costs'!$F$10</definedName>
    <definedName name="PM_TOTAL">'[1]F. Project Management'!$C$8</definedName>
    <definedName name="PM_TOTAL_ESC">'[1]F. Project Management'!$F$8</definedName>
    <definedName name="_xlnm.Print_Area" localSheetId="1">'Major Project Report'!$A$1:$J$135</definedName>
    <definedName name="_xlnm.Print_Area" localSheetId="4">'Photo Gallery (2)'!$A$1:$R$86</definedName>
    <definedName name="_xlnm.Print_Area" localSheetId="3">'Photo Gallery (3)'!$A$1:$R$86</definedName>
    <definedName name="_xlnm.Print_Area" localSheetId="2">'Photo Gallery (current)'!$A$1:$R$86</definedName>
    <definedName name="procurement">[3]Sheet2!$D$12:$D$15</definedName>
    <definedName name="ReportType" localSheetId="4">'[2]Major Project Report'!$B$3</definedName>
    <definedName name="ReportType">'Major Project Report'!$B$3</definedName>
  </definedNames>
  <calcPr calcId="191029"/>
</workbook>
</file>

<file path=xl/calcChain.xml><?xml version="1.0" encoding="utf-8"?>
<calcChain xmlns="http://schemas.openxmlformats.org/spreadsheetml/2006/main">
  <c r="L91" i="3" l="1" a="1"/>
  <c r="L91" i="3" s="1"/>
  <c r="E44" i="3"/>
  <c r="F83" i="3" l="1"/>
  <c r="F82" i="3"/>
  <c r="G81" i="3"/>
  <c r="G80" i="3"/>
  <c r="G79" i="3"/>
  <c r="C46" i="3"/>
  <c r="E46" i="3" s="1"/>
  <c r="E45" i="3"/>
  <c r="M26" i="4" l="1"/>
  <c r="M3" i="4"/>
  <c r="M4" i="4"/>
  <c r="M5" i="4"/>
  <c r="M6" i="4"/>
  <c r="M7" i="4"/>
  <c r="M8" i="4"/>
  <c r="M9" i="4"/>
  <c r="M10" i="4"/>
  <c r="M11" i="4"/>
  <c r="M12" i="4"/>
  <c r="M13" i="4"/>
  <c r="M14" i="4"/>
  <c r="M15" i="4"/>
  <c r="M16" i="4"/>
  <c r="M17" i="4"/>
  <c r="M18" i="4"/>
  <c r="M19" i="4"/>
  <c r="M20" i="4"/>
  <c r="M21" i="4"/>
  <c r="M22" i="4"/>
  <c r="M23" i="4"/>
  <c r="M24" i="4"/>
  <c r="M25" i="4"/>
  <c r="H65" i="3" l="1"/>
  <c r="H66" i="3"/>
  <c r="H68" i="3"/>
  <c r="H69" i="3"/>
  <c r="H70" i="3"/>
  <c r="H67" i="3"/>
  <c r="H45" i="3" l="1"/>
  <c r="H40" i="3"/>
  <c r="H35" i="3"/>
  <c r="H36" i="3"/>
  <c r="H37" i="3"/>
  <c r="B112" i="3" l="1"/>
  <c r="B111" i="3"/>
  <c r="B110" i="3"/>
  <c r="B107" i="3"/>
  <c r="B109" i="3"/>
  <c r="E108" i="3"/>
  <c r="H103" i="3"/>
  <c r="H102" i="3"/>
  <c r="H101" i="3"/>
  <c r="H100" i="3"/>
  <c r="H96" i="3"/>
  <c r="H95" i="3"/>
  <c r="H94" i="3"/>
  <c r="H93" i="3"/>
  <c r="H92" i="3"/>
  <c r="H90" i="3"/>
  <c r="H89" i="3"/>
  <c r="H88" i="3"/>
  <c r="H84" i="3"/>
  <c r="H83" i="3"/>
  <c r="H82" i="3"/>
  <c r="H81" i="3"/>
  <c r="H80" i="3"/>
  <c r="H79" i="3"/>
  <c r="H76" i="3"/>
  <c r="H61" i="3"/>
  <c r="H60" i="3"/>
  <c r="H58" i="3"/>
  <c r="H57" i="3"/>
  <c r="H74" i="3" l="1"/>
  <c r="E59" i="3"/>
  <c r="F59" i="3"/>
  <c r="G59" i="3"/>
  <c r="H59" i="3" l="1"/>
  <c r="B96" i="3"/>
  <c r="B95" i="3"/>
  <c r="G74" i="3" l="1"/>
  <c r="G56" i="3"/>
  <c r="F91" i="3" l="1"/>
  <c r="F97" i="3" s="1"/>
  <c r="G91" i="3"/>
  <c r="E91" i="3"/>
  <c r="E97" i="3" s="1"/>
  <c r="H91" i="3" l="1"/>
  <c r="G97" i="3"/>
  <c r="H97" i="3" s="1"/>
  <c r="H47" i="3"/>
  <c r="H46" i="3"/>
  <c r="H44" i="3"/>
  <c r="H42" i="3"/>
  <c r="H41" i="3"/>
  <c r="H39" i="3"/>
  <c r="H34" i="3"/>
  <c r="G43" i="3"/>
  <c r="F43" i="3"/>
  <c r="E43" i="3"/>
  <c r="D43" i="3"/>
  <c r="C43" i="3"/>
  <c r="G38" i="3"/>
  <c r="F38" i="3"/>
  <c r="E38" i="3"/>
  <c r="D38" i="3"/>
  <c r="C38" i="3"/>
  <c r="D33" i="3"/>
  <c r="E33" i="3"/>
  <c r="F33" i="3"/>
  <c r="G33" i="3"/>
  <c r="C33" i="3"/>
  <c r="H43" i="3" l="1"/>
  <c r="H38" i="3"/>
  <c r="H33" i="3"/>
  <c r="D48" i="3"/>
  <c r="C48" i="3"/>
  <c r="G48" i="3"/>
  <c r="F48" i="3"/>
  <c r="E48" i="3"/>
  <c r="F104" i="3"/>
  <c r="G104" i="3"/>
  <c r="H104" i="3" s="1"/>
  <c r="H48" i="3" l="1"/>
  <c r="F85" i="3" l="1"/>
  <c r="E104" i="3"/>
  <c r="G85" i="3" l="1"/>
  <c r="H85" i="3" s="1"/>
  <c r="E85" i="3"/>
  <c r="H105" i="3" l="1"/>
  <c r="E62" i="3"/>
  <c r="E105" i="3"/>
  <c r="E63" i="3"/>
  <c r="G62" i="3"/>
  <c r="F62" i="3"/>
  <c r="F63" i="3"/>
  <c r="G105" i="3"/>
  <c r="G63" i="3"/>
  <c r="H62" i="3" l="1"/>
  <c r="H63" i="3"/>
  <c r="F105" i="3"/>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<sst xmlns="http://schemas.openxmlformats.org/spreadsheetml/2006/main" count="259" uniqueCount="237">
  <si>
    <t>Project Description:</t>
  </si>
  <si>
    <t>TOTAL</t>
  </si>
  <si>
    <t>Predesign</t>
  </si>
  <si>
    <t>Design</t>
  </si>
  <si>
    <t>Construction</t>
  </si>
  <si>
    <t>Milestone Dates</t>
  </si>
  <si>
    <t>Predesign Complete</t>
  </si>
  <si>
    <t>Start Design</t>
  </si>
  <si>
    <t>Substantial Completion</t>
  </si>
  <si>
    <t>Final Acceptance/Project Close-out Date</t>
  </si>
  <si>
    <t>Site Work SF:</t>
  </si>
  <si>
    <t>Acquisition</t>
  </si>
  <si>
    <t>Consultant Services</t>
  </si>
  <si>
    <t>Design Services Contingency</t>
  </si>
  <si>
    <t>Consultant Services Total</t>
  </si>
  <si>
    <t xml:space="preserve">Construction </t>
  </si>
  <si>
    <t>Other Project Costs</t>
  </si>
  <si>
    <t>Equipment</t>
  </si>
  <si>
    <t>Art Work</t>
  </si>
  <si>
    <t>MACC/Bid Award COST/GSF</t>
  </si>
  <si>
    <t>Additional comments:</t>
  </si>
  <si>
    <t>2009-11</t>
  </si>
  <si>
    <t>2007-09</t>
  </si>
  <si>
    <t>2003-05</t>
  </si>
  <si>
    <t>2004</t>
  </si>
  <si>
    <t>2005-07</t>
  </si>
  <si>
    <t>2006</t>
  </si>
  <si>
    <t>2008</t>
  </si>
  <si>
    <t>2010</t>
  </si>
  <si>
    <t>2011-13</t>
  </si>
  <si>
    <t>2012</t>
  </si>
  <si>
    <t>2013-15</t>
  </si>
  <si>
    <t>2014</t>
  </si>
  <si>
    <t>2015-17</t>
  </si>
  <si>
    <t>2016</t>
  </si>
  <si>
    <t>2017-19</t>
  </si>
  <si>
    <t>2018</t>
  </si>
  <si>
    <t>2019-21</t>
  </si>
  <si>
    <t>2020</t>
  </si>
  <si>
    <t>Demolition SF (provide building names in comments):</t>
  </si>
  <si>
    <t>Sales Tax</t>
  </si>
  <si>
    <t>Gross Sq Ft (GSF)</t>
  </si>
  <si>
    <t>Usable Sq Ft (USF)</t>
  </si>
  <si>
    <t>Space Efficiency (USF/GSF %):</t>
  </si>
  <si>
    <t>Pre-Schematic Design Services</t>
  </si>
  <si>
    <t>Site Work</t>
  </si>
  <si>
    <t>Related Project Costs</t>
  </si>
  <si>
    <t>Facility Construction</t>
  </si>
  <si>
    <t>Construction Contingencies</t>
  </si>
  <si>
    <t>Non-Taxable Items</t>
  </si>
  <si>
    <t>Acquisition Costs Total</t>
  </si>
  <si>
    <t>Maximum Allowable Construction Cost (MACC) Subtotal</t>
  </si>
  <si>
    <t>Construction Contracts Total</t>
  </si>
  <si>
    <t>Project Management</t>
  </si>
  <si>
    <t>Other Project Costs Total</t>
  </si>
  <si>
    <t>Design-Bid-Build</t>
  </si>
  <si>
    <t>Design-Build</t>
  </si>
  <si>
    <r>
      <rPr>
        <b/>
        <sz val="16"/>
        <color theme="1"/>
        <rFont val="Calibri"/>
        <family val="2"/>
        <scheme val="minor"/>
      </rPr>
      <t>O</t>
    </r>
    <r>
      <rPr>
        <b/>
        <sz val="11"/>
        <color theme="1"/>
        <rFont val="Calibri"/>
        <family val="2"/>
        <scheme val="minor"/>
      </rPr>
      <t xml:space="preserve">FFICE OF </t>
    </r>
    <r>
      <rPr>
        <b/>
        <sz val="16"/>
        <color theme="1"/>
        <rFont val="Calibri"/>
        <family val="2"/>
        <scheme val="minor"/>
      </rPr>
      <t>F</t>
    </r>
    <r>
      <rPr>
        <b/>
        <sz val="11"/>
        <color theme="1"/>
        <rFont val="Calibri"/>
        <family val="2"/>
        <scheme val="minor"/>
      </rPr>
      <t xml:space="preserve">INANCIAL </t>
    </r>
    <r>
      <rPr>
        <b/>
        <sz val="16"/>
        <color theme="1"/>
        <rFont val="Calibri"/>
        <family val="2"/>
        <scheme val="minor"/>
      </rPr>
      <t>M</t>
    </r>
    <r>
      <rPr>
        <b/>
        <sz val="11"/>
        <color theme="1"/>
        <rFont val="Calibri"/>
        <family val="2"/>
        <scheme val="minor"/>
      </rPr>
      <t>ANAGEMENT</t>
    </r>
  </si>
  <si>
    <t>Local Funds</t>
  </si>
  <si>
    <t>Agency</t>
  </si>
  <si>
    <t>Project Name</t>
  </si>
  <si>
    <t>Contact Information</t>
  </si>
  <si>
    <t>Name</t>
  </si>
  <si>
    <t>Phone Number</t>
  </si>
  <si>
    <t>Email</t>
  </si>
  <si>
    <t>Project Status:</t>
  </si>
  <si>
    <t>Notice to Proceed</t>
  </si>
  <si>
    <t>Notes</t>
  </si>
  <si>
    <t>Statistics</t>
  </si>
  <si>
    <t>Construction Type</t>
  </si>
  <si>
    <t>Project Administered By</t>
  </si>
  <si>
    <t>Art Requirement Applies</t>
  </si>
  <si>
    <t>Higher Ed Institution</t>
  </si>
  <si>
    <t>(Include a brief summary of the project and the programs it supports.)</t>
  </si>
  <si>
    <t>Other Sch. A Projects</t>
  </si>
  <si>
    <t>Art galleries</t>
  </si>
  <si>
    <t>Auditorium with stage</t>
  </si>
  <si>
    <t>Communications Building</t>
  </si>
  <si>
    <t>Courthouses</t>
  </si>
  <si>
    <t>Detention/correctional facilities - maximum</t>
  </si>
  <si>
    <t>Exposition building</t>
  </si>
  <si>
    <t>Extended care facilities</t>
  </si>
  <si>
    <t>Fish hatcheries</t>
  </si>
  <si>
    <t>Heating and power plants</t>
  </si>
  <si>
    <t>Hospitals</t>
  </si>
  <si>
    <t>Laboratories (Research)</t>
  </si>
  <si>
    <t>Medical office and clinics</t>
  </si>
  <si>
    <t>Mental Institutions</t>
  </si>
  <si>
    <t>Museums</t>
  </si>
  <si>
    <t>Observatories</t>
  </si>
  <si>
    <t>Research Facilities</t>
  </si>
  <si>
    <t>Sewer treatment plants</t>
  </si>
  <si>
    <t>Special schools for physically disadvantaged</t>
  </si>
  <si>
    <t>Theaters and similar facilities</t>
  </si>
  <si>
    <t>Veterinary hospitals</t>
  </si>
  <si>
    <t>Water treatment plants</t>
  </si>
  <si>
    <t>Other Sch. B Projects</t>
  </si>
  <si>
    <t>Apartment</t>
  </si>
  <si>
    <t>Archive building</t>
  </si>
  <si>
    <t>Armories</t>
  </si>
  <si>
    <t>Auditorium without stage</t>
  </si>
  <si>
    <t>College classroom facilities</t>
  </si>
  <si>
    <t>Computer rooms</t>
  </si>
  <si>
    <t>Convention facilities</t>
  </si>
  <si>
    <t>Day care facilities</t>
  </si>
  <si>
    <t>Detention/correctional facilities - min &amp; max</t>
  </si>
  <si>
    <t>Dining halls/institute</t>
  </si>
  <si>
    <t>Dormatories</t>
  </si>
  <si>
    <t>Fire and police stations</t>
  </si>
  <si>
    <t>Gymnasiums</t>
  </si>
  <si>
    <t>Laundry and cleaning facilities</t>
  </si>
  <si>
    <t>Libraries</t>
  </si>
  <si>
    <t>Neighborhood centers and similar recreation facilities</t>
  </si>
  <si>
    <t>Nursing homes</t>
  </si>
  <si>
    <t>Office buildings</t>
  </si>
  <si>
    <t>Recreational building</t>
  </si>
  <si>
    <t>Residence</t>
  </si>
  <si>
    <t>Schools (primary and secondary)</t>
  </si>
  <si>
    <t>Science labs (teaching)</t>
  </si>
  <si>
    <t>Stadiums multi-purpose</t>
  </si>
  <si>
    <t>Storage-cold</t>
  </si>
  <si>
    <t>Transportation terminals</t>
  </si>
  <si>
    <t>Vocational schools</t>
  </si>
  <si>
    <t>Other Sch. C Projects</t>
  </si>
  <si>
    <t>Civil Construction</t>
  </si>
  <si>
    <t>Emergency generator facilities</t>
  </si>
  <si>
    <t>Farm structures</t>
  </si>
  <si>
    <t>Greenhouses</t>
  </si>
  <si>
    <t>Guard towers</t>
  </si>
  <si>
    <t>Industrial buildings without special facilities</t>
  </si>
  <si>
    <t>Parking structures and garages</t>
  </si>
  <si>
    <t>Printing plants</t>
  </si>
  <si>
    <t>Prototype facilities</t>
  </si>
  <si>
    <t>Service garages</t>
  </si>
  <si>
    <t>Shop and maintenance facilities</t>
  </si>
  <si>
    <t>Warehouses</t>
  </si>
  <si>
    <t>Simple loft-type structures (w/o special equipment)</t>
  </si>
  <si>
    <t>Stadium-grandstand type</t>
  </si>
  <si>
    <t>Yes</t>
  </si>
  <si>
    <t>No</t>
  </si>
  <si>
    <t>Y/N</t>
  </si>
  <si>
    <t>DES</t>
  </si>
  <si>
    <t>PM Admin</t>
  </si>
  <si>
    <t>OFM Project Number(s)</t>
  </si>
  <si>
    <t>(Include scope or budget changes, phase updates, identified project delivery issues, discussion of critical path for construction and any potential for project cost overruns or claims.)</t>
  </si>
  <si>
    <t>Total Project Costs</t>
  </si>
  <si>
    <t>WASHINGTON STATE MAJOR PROJECT FINAL CLOSE-OUT REPORT</t>
  </si>
  <si>
    <r>
      <t xml:space="preserve">Other Costs </t>
    </r>
    <r>
      <rPr>
        <sz val="11"/>
        <color theme="1"/>
        <rFont val="Calibri"/>
        <family val="2"/>
        <scheme val="minor"/>
      </rPr>
      <t>(describe)</t>
    </r>
  </si>
  <si>
    <t>Procurement Method</t>
  </si>
  <si>
    <t>Other (explain below)</t>
  </si>
  <si>
    <t>2021-23</t>
  </si>
  <si>
    <t>2023-25</t>
  </si>
  <si>
    <t>Project Costs</t>
  </si>
  <si>
    <t>Project Information</t>
  </si>
  <si>
    <t>Funding</t>
  </si>
  <si>
    <t>Details</t>
  </si>
  <si>
    <t>Phase &amp; Fund Type</t>
  </si>
  <si>
    <t>057  - State Bldg Const Acct</t>
  </si>
  <si>
    <t>TOTALS</t>
  </si>
  <si>
    <t>Expenditures</t>
  </si>
  <si>
    <t>Current Plan</t>
  </si>
  <si>
    <t>Future Plan</t>
  </si>
  <si>
    <t>Prior Expended</t>
  </si>
  <si>
    <t>Construction Subtotal COST/GSF (Includes change orders)</t>
  </si>
  <si>
    <t>Bid Due Date</t>
  </si>
  <si>
    <t>AE Basic Service Fee - Construction Documents</t>
  </si>
  <si>
    <t>AE Basic Service Fee - Bid/Construction/Closeout</t>
  </si>
  <si>
    <t>Extra Services - Pre-Bid</t>
  </si>
  <si>
    <t>Other Services - Post Bid</t>
  </si>
  <si>
    <t>Date</t>
  </si>
  <si>
    <t>Type of Report</t>
  </si>
  <si>
    <t>WASHINGTON STATE MAJOR PROJECT STATUS REPORT</t>
  </si>
  <si>
    <t>GCCM</t>
  </si>
  <si>
    <t>Estimate at PD to Estimate as Funded Variance</t>
  </si>
  <si>
    <t>Estimate at PD to Actuals Variance</t>
  </si>
  <si>
    <t>Other Funds &amp; Transfers - Insert Row Here</t>
  </si>
  <si>
    <t>All State &amp; Local Sources, Project Transfers and Amounts</t>
  </si>
  <si>
    <t>Complete the table below with information from the cost estimate submitted with the predesign study, the cost estimate of the project as funded and the actual cost data to date or at completion.  Explain any variances in the Notes column or below.</t>
  </si>
  <si>
    <t>Major Project Report</t>
  </si>
  <si>
    <t>Quick Start Guide</t>
  </si>
  <si>
    <t>GENERAL INFORMATION</t>
  </si>
  <si>
    <t>RCW 43.88.160 requires OFM to submit an annual report to the Legislature on the status of all appropriated capital projects (including transportation projects) that show significant cost overruns or underruns. As these projects are completed, agencies must provide OFM with a final summary showing estimated start and completion dates of each project phase compared to actual dates, as well as estimated costs of each phase compared to actual costs. OFM uses the information collected in the Final Project Close-out Report to make its annual report to the Legislature.</t>
  </si>
  <si>
    <t>The Final Project Close-out Report requirement was implemented in the 2013-15 biennium as part of the recommendations in the 2009 JLARC report, “Evaluation of the Accuracy of Capital Project Cost Estimates.”  This requirement is for agencies to submit the report to OFM at project completion to compare the scope and estimate from the predesign stage with the final scope and actual cost after construction as well as the estimate as the project was funded.</t>
  </si>
  <si>
    <t>BACKGROUND INFORMATION</t>
  </si>
  <si>
    <t>Agencies administering a major capital project or projects specifically identified for this reporting requirement by OFM or the Legislature must submit a detailed Major Project Status Report to OFM and the legislative fiscal committees each December 31 and July 1.</t>
  </si>
  <si>
    <t>Please contact your assigned OFM Capital Budget Analyst if you have any questions regarding this tool.</t>
  </si>
  <si>
    <t>INSTRUCTIONS</t>
  </si>
  <si>
    <t>Blue cells are available for data entry.</t>
  </si>
  <si>
    <t>Select the type of report you will be submitting in cell B2. Select "Major Project Status Report" if your report is to fulfill the semi-annual requirement to update OFM and the Legislature on the status of your project. Select "Final Project Close-Out Report" if your project is complete.</t>
  </si>
  <si>
    <t>1)</t>
  </si>
  <si>
    <t>2)</t>
  </si>
  <si>
    <t>3)</t>
  </si>
  <si>
    <t>% of Bldg Area that is being remodeled</t>
  </si>
  <si>
    <t>Estimate at Approved Predesign</t>
  </si>
  <si>
    <t>Estimate of the Project as Currently Funded</t>
  </si>
  <si>
    <t>XXX - Other State Funding</t>
  </si>
  <si>
    <t xml:space="preserve">This comprehensive reporting tool merges the Major Project Status Report and the Final Project Close-Out Report. This is to generate consistency in reported data as required by OFM, the Legislature, and state statute; especially as it pertains to comparing cost estimates at predesign approval, cost estimates as projects are currently funded, and the actual costs at project completion. </t>
  </si>
  <si>
    <t>Estimate as Currently Funded to Actuals Variance</t>
  </si>
  <si>
    <t>Cost Estimate at Approved Predesign</t>
  </si>
  <si>
    <t>Cost Estimate of the Project as Currently Funded</t>
  </si>
  <si>
    <t>In the funding section, please include all funding sources for the project by phase. Identify the fund number and name (for example: "06X - Building and Tuition Acct"). Identify all local and alternative funding sources and all OFM authorized transfers from other projects. Insert rows where necessary.</t>
  </si>
  <si>
    <t>4)</t>
  </si>
  <si>
    <t>Cost and other variances can be compared three ways: 1) Estimates at Approved Predesign to Estimates as Currently Funded. 2) Estimates at Approved Predesign to Actuals. 3) Estimates as Currently Funded to Actuals). Click on cell H55 to select your variance comparison.</t>
  </si>
  <si>
    <t>5)</t>
  </si>
  <si>
    <t>Additional information, such as number and value of change orders, is required for the Final Project Close-Out Report. Those cells will be made available when that report type is selected in cell B2.</t>
  </si>
  <si>
    <t>6)</t>
  </si>
  <si>
    <t>Photo Gallery</t>
  </si>
  <si>
    <t>If available, photos can be added to the Photo Gallery tab for a visual representation of the status of the project. Pictures can sometimes provide a better understanding of the status of a construction project than one can get from just the schedule or expenses to date. Right-click on the stock photos and select "Change Picture" to insert your photo from a file. Captions of the photo can be made in the text box below the photo.</t>
  </si>
  <si>
    <t>Select Date from Dropdown</t>
  </si>
  <si>
    <t>2023-25 Biennium</t>
  </si>
  <si>
    <t>2023-25                Expended</t>
  </si>
  <si>
    <t>2023-25           Remaining</t>
  </si>
  <si>
    <t>2025-27                       Plan</t>
  </si>
  <si>
    <t>Olympic College Shop Building Renovation</t>
  </si>
  <si>
    <t>This project includes a renovation of the existing Shop building on the Bremerton campus. The programs impacted will be Welding, CNC Precision Machining, and technical design. The building will undergo infrastructure improvements to make it compliant with current codes. The interior will be renovated to support program needs and the HVAC system, plumbing and electrical will be updated.</t>
  </si>
  <si>
    <t>U97 bal moved to A01</t>
  </si>
  <si>
    <t>A01</t>
  </si>
  <si>
    <t>Q656</t>
  </si>
  <si>
    <t>P411</t>
  </si>
  <si>
    <t>OFM approved</t>
  </si>
  <si>
    <t>SSW 2018-056 B(1,2) + Welsh Cx 2018-056 F (5)</t>
  </si>
  <si>
    <t>SSW 2018-056 C Basic Svcs (C-100 B-2)</t>
  </si>
  <si>
    <t>C-100 B-3 Subtotal</t>
  </si>
  <si>
    <t>Div. #2 &amp; #31</t>
  </si>
  <si>
    <t>Div. #1</t>
  </si>
  <si>
    <t>Div. # 3-33 (less #31)</t>
  </si>
  <si>
    <t>move welding prog+ permits</t>
  </si>
  <si>
    <t>Part of existing mezzanine not legally occupiable. It will be converted to new Mechanical/Electrical room
Wa Arts Commission - December 2022 Art installed July 2022 in front of Building 10, BSC.</t>
  </si>
  <si>
    <t>June 2024</t>
  </si>
  <si>
    <t>147 - Other Local Funding</t>
  </si>
  <si>
    <t>July, 2024</t>
  </si>
  <si>
    <t>September, 2024</t>
  </si>
  <si>
    <t>Brent Palmason</t>
  </si>
  <si>
    <t>360-475-7121</t>
  </si>
  <si>
    <t>bpalmason@olympic.edu</t>
  </si>
  <si>
    <t xml:space="preserve">The project is 98% complete as of 6/14/24. The remaining work is connecting exhaust ducts, wiring and gas to the 30 welding booths. All other spaces in the project such as the precision machining, classrooms, offices and common spaces are substantially complete. Commissioning and testing is ongoing. Final city of Bremerton acceptance is pending. Anticipated substantial completion of entire project is 7/31/24. Final completion estimated 9/30/24. The college intends to start classes in the renovated building this September. 
DES and GC discussing additional day claims. </t>
  </si>
  <si>
    <t>19 change orders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</si>
</sst>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_);[Red]\(&quot;$&quot;#,##0\)"/>
    <numFmt numFmtId="42" formatCode="_(&quot;$&quot;* #,##0_);_(&quot;$&quot;* \(#,##0\);_(&quot;$&quot;* &quot;-&quot;_);_(@_)"/>
    <numFmt numFmtId="44" formatCode="_(&quot;$&quot;* #,##0.00_);_(&quot;$&quot;* \(#,##0.00\);_(&quot;$&quot;* &quot;-&quot;??_);_(@_)"/>
    <numFmt numFmtId="43" formatCode="_(* #,##0.00_);_(* \(#,##0.00\);_(* &quot;-&quot;??_);_(@_)"/>
    <numFmt numFmtId="164" formatCode="_([$$-409]* #,##0.00_);_([$$-409]* \(#,##0.00\);_([$$-409]* &quot;-&quot;??_);_(@_)"/>
    <numFmt numFmtId="165" formatCode="_([$$-409]* #,##0_);_([$$-409]* \(#,##0\);_([$$-409]* &quot;-&quot;??_);_(@_)"/>
    <numFmt numFmtId="166" formatCode="_(&quot;$&quot;* #,##0_);_(&quot;$&quot;* \(#,##0\);_(&quot;$&quot;* &quot;-&quot;??_);_(@_)"/>
    <numFmt numFmtId="167" formatCode="mmmm\ yyyy"/>
    <numFmt numFmtId="168" formatCode="&quot;$&quot;#,##0"/>
    <numFmt numFmtId="169" formatCode="_(* #,##0_);_(* \(#,##0\);_(* &quot;-&quot;??_);_(@_)"/>
    <numFmt numFmtId="170" formatCode="[&lt;=9999999]###\-####;\(###\)\ ###\-####"/>
  </numFmts>
  <fonts count="15"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name val="Calibri"/>
      <family val="2"/>
      <scheme val="minor"/>
    </font>
    <font>
      <u/>
      <sz val="11"/>
      <color theme="10"/>
      <name val="Calibri"/>
      <family val="2"/>
      <scheme val="minor"/>
    </font>
    <font>
      <sz val="11"/>
      <color rgb="FFFF0000"/>
      <name val="Calibri"/>
      <family val="2"/>
      <scheme val="minor"/>
    </font>
    <font>
      <sz val="11"/>
      <color rgb="FF000000"/>
      <name val="Calibri"/>
      <family val="2"/>
      <scheme val="minor"/>
    </font>
    <font>
      <b/>
      <sz val="16"/>
      <color theme="1"/>
      <name val="Calibri"/>
      <family val="2"/>
      <scheme val="minor"/>
    </font>
    <font>
      <sz val="10"/>
      <color rgb="FF000000"/>
      <name val="Calibri"/>
      <family val="2"/>
      <scheme val="minor"/>
    </font>
    <font>
      <sz val="10"/>
      <color theme="1"/>
      <name val="Calibri"/>
      <family val="2"/>
      <scheme val="minor"/>
    </font>
    <font>
      <b/>
      <sz val="11"/>
      <name val="Calibri"/>
      <family val="2"/>
      <scheme val="minor"/>
    </font>
    <font>
      <b/>
      <sz val="14"/>
      <color theme="1"/>
      <name val="Calibri"/>
      <family val="2"/>
      <scheme val="minor"/>
    </font>
    <font>
      <b/>
      <sz val="12"/>
      <color theme="1"/>
      <name val="Calibri"/>
      <family val="2"/>
      <scheme val="minor"/>
    </font>
    <font>
      <i/>
      <sz val="10"/>
      <color theme="1"/>
      <name val="Calibri"/>
      <family val="2"/>
      <scheme val="minor"/>
    </font>
  </fonts>
  <fills count="4">
    <fill>
      <patternFill patternType="none"/>
    </fill>
    <fill>
      <patternFill patternType="gray125"/>
    </fill>
    <fill>
      <patternFill patternType="solid">
        <fgColor theme="0" tint="-0.249977111117893"/>
        <bgColor indexed="64"/>
      </patternFill>
    </fill>
    <fill>
      <patternFill patternType="solid">
        <fgColor rgb="FFFFFF00"/>
        <bgColor indexed="64"/>
      </patternFill>
    </fill>
  </fills>
  <borders count="4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double">
        <color indexed="64"/>
      </bottom>
      <diagonal/>
    </border>
    <border>
      <left/>
      <right/>
      <top style="double">
        <color auto="1"/>
      </top>
      <bottom style="double">
        <color auto="1"/>
      </bottom>
      <diagonal/>
    </border>
    <border>
      <left style="thin">
        <color indexed="64"/>
      </left>
      <right style="thin">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style="thin">
        <color indexed="64"/>
      </left>
      <right style="thin">
        <color indexed="64"/>
      </right>
      <top style="thin">
        <color indexed="64"/>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auto="1"/>
      </top>
      <bottom style="double">
        <color auto="1"/>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style="thin">
        <color indexed="64"/>
      </right>
      <top style="double">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cellStyleXfs>
  <cellXfs count="228">
    <xf numFmtId="0" fontId="0" fillId="0" borderId="0" xfId="0"/>
    <xf numFmtId="0" fontId="2" fillId="0" borderId="0" xfId="0" applyFont="1"/>
    <xf numFmtId="49" fontId="0" fillId="0" borderId="0" xfId="0" applyNumberFormat="1" applyAlignment="1">
      <alignment horizontal="left"/>
    </xf>
    <xf numFmtId="49" fontId="0" fillId="0" borderId="0" xfId="0" quotePrefix="1" applyNumberFormat="1" applyAlignment="1">
      <alignment horizontal="left"/>
    </xf>
    <xf numFmtId="0" fontId="2" fillId="0" borderId="13" xfId="0" quotePrefix="1" applyFont="1" applyBorder="1" applyAlignment="1">
      <alignment horizontal="center" wrapText="1"/>
    </xf>
    <xf numFmtId="0" fontId="2" fillId="0" borderId="19" xfId="0" quotePrefix="1" applyFont="1" applyBorder="1" applyAlignment="1">
      <alignment horizontal="center" wrapText="1"/>
    </xf>
    <xf numFmtId="0" fontId="2" fillId="0" borderId="38" xfId="0" applyFont="1" applyBorder="1"/>
    <xf numFmtId="168" fontId="2" fillId="0" borderId="10" xfId="1" applyNumberFormat="1" applyFont="1" applyFill="1" applyBorder="1" applyProtection="1"/>
    <xf numFmtId="0" fontId="0" fillId="0" borderId="39" xfId="0" applyBorder="1" applyAlignment="1">
      <alignment horizontal="right"/>
    </xf>
    <xf numFmtId="3" fontId="1" fillId="2" borderId="44" xfId="1" applyNumberFormat="1" applyFont="1" applyFill="1" applyBorder="1" applyProtection="1"/>
    <xf numFmtId="0" fontId="2" fillId="0" borderId="12" xfId="0" applyFont="1" applyBorder="1"/>
    <xf numFmtId="0" fontId="2" fillId="0" borderId="10" xfId="0" applyFont="1" applyBorder="1" applyAlignment="1">
      <alignment horizontal="center" wrapText="1"/>
    </xf>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9" fontId="0" fillId="0" borderId="10" xfId="3" applyFont="1" applyFill="1" applyBorder="1" applyAlignment="1" applyProtection="1"/>
    <xf numFmtId="0" fontId="0" fillId="0" borderId="19" xfId="0" applyBorder="1"/>
    <xf numFmtId="0" fontId="0" fillId="0" borderId="20" xfId="0" applyBorder="1"/>
    <xf numFmtId="0" fontId="0" fillId="0" borderId="21" xfId="0" applyBorder="1"/>
    <xf numFmtId="44" fontId="0" fillId="0" borderId="13" xfId="2" applyFont="1" applyFill="1" applyBorder="1" applyProtection="1"/>
    <xf numFmtId="44" fontId="0" fillId="0" borderId="12" xfId="2" applyFont="1" applyFill="1" applyBorder="1" applyProtection="1"/>
    <xf numFmtId="0" fontId="2" fillId="0" borderId="40" xfId="0" applyFont="1" applyBorder="1" applyAlignment="1">
      <alignment horizontal="right"/>
    </xf>
    <xf numFmtId="164" fontId="2" fillId="0" borderId="40" xfId="2" applyNumberFormat="1" applyFont="1" applyFill="1" applyBorder="1" applyAlignment="1" applyProtection="1"/>
    <xf numFmtId="164" fontId="0" fillId="0" borderId="40" xfId="0" applyNumberFormat="1" applyBorder="1" applyAlignment="1">
      <alignment horizontal="center"/>
    </xf>
    <xf numFmtId="164" fontId="2" fillId="0" borderId="20" xfId="2" applyNumberFormat="1" applyFont="1" applyFill="1" applyBorder="1" applyAlignment="1" applyProtection="1"/>
    <xf numFmtId="164" fontId="0" fillId="0" borderId="20" xfId="0" applyNumberFormat="1" applyBorder="1" applyAlignment="1">
      <alignment horizontal="center"/>
    </xf>
    <xf numFmtId="0" fontId="2" fillId="0" borderId="11" xfId="0" applyFont="1" applyBorder="1" applyAlignment="1">
      <alignment horizontal="right"/>
    </xf>
    <xf numFmtId="164" fontId="2" fillId="0" borderId="11" xfId="2" applyNumberFormat="1" applyFont="1" applyFill="1" applyBorder="1" applyAlignment="1" applyProtection="1"/>
    <xf numFmtId="164" fontId="0" fillId="0" borderId="11" xfId="0" applyNumberFormat="1" applyBorder="1" applyAlignment="1">
      <alignment horizontal="center"/>
    </xf>
    <xf numFmtId="166" fontId="0" fillId="0" borderId="12" xfId="2" applyNumberFormat="1" applyFont="1" applyFill="1" applyBorder="1" applyAlignment="1" applyProtection="1">
      <alignment horizontal="center"/>
    </xf>
    <xf numFmtId="166" fontId="0" fillId="0" borderId="10" xfId="2" applyNumberFormat="1" applyFont="1" applyFill="1" applyBorder="1" applyAlignment="1" applyProtection="1"/>
    <xf numFmtId="0" fontId="2" fillId="0" borderId="20" xfId="0" applyFont="1" applyBorder="1" applyAlignment="1">
      <alignment horizontal="right"/>
    </xf>
    <xf numFmtId="166" fontId="2" fillId="0" borderId="10" xfId="2" applyNumberFormat="1" applyFont="1" applyFill="1" applyBorder="1" applyAlignment="1" applyProtection="1"/>
    <xf numFmtId="166" fontId="2" fillId="0" borderId="12" xfId="2" applyNumberFormat="1" applyFont="1" applyFill="1" applyBorder="1" applyAlignment="1" applyProtection="1">
      <alignment horizontal="center"/>
    </xf>
    <xf numFmtId="44" fontId="0" fillId="0" borderId="12" xfId="2" applyFont="1" applyFill="1" applyBorder="1" applyAlignment="1" applyProtection="1">
      <alignment horizontal="center"/>
    </xf>
    <xf numFmtId="44" fontId="0" fillId="0" borderId="10" xfId="2" applyFont="1" applyFill="1" applyBorder="1" applyAlignment="1" applyProtection="1"/>
    <xf numFmtId="42" fontId="2" fillId="0" borderId="10" xfId="0" applyNumberFormat="1" applyFont="1" applyBorder="1"/>
    <xf numFmtId="44" fontId="2" fillId="0" borderId="10" xfId="2" applyFont="1" applyFill="1" applyBorder="1" applyAlignment="1" applyProtection="1"/>
    <xf numFmtId="0" fontId="2" fillId="0" borderId="17" xfId="0" applyFont="1" applyBorder="1"/>
    <xf numFmtId="165" fontId="4" fillId="0" borderId="13" xfId="0" applyNumberFormat="1" applyFont="1" applyBorder="1" applyAlignment="1">
      <alignment horizontal="center"/>
    </xf>
    <xf numFmtId="165" fontId="0" fillId="0" borderId="12" xfId="0" applyNumberFormat="1" applyBorder="1" applyAlignment="1">
      <alignment horizontal="center"/>
    </xf>
    <xf numFmtId="165" fontId="4" fillId="0" borderId="12" xfId="0" applyNumberFormat="1" applyFont="1" applyBorder="1" applyAlignment="1">
      <alignment horizontal="center"/>
    </xf>
    <xf numFmtId="42" fontId="2" fillId="0" borderId="27" xfId="0" applyNumberFormat="1" applyFont="1" applyBorder="1"/>
    <xf numFmtId="0" fontId="2" fillId="0" borderId="0" xfId="0" applyFont="1" applyAlignment="1">
      <alignment horizontal="right"/>
    </xf>
    <xf numFmtId="42" fontId="2" fillId="0" borderId="0" xfId="0" applyNumberFormat="1" applyFont="1"/>
    <xf numFmtId="0" fontId="2" fillId="0" borderId="17" xfId="0" applyFont="1" applyBorder="1" applyAlignment="1">
      <alignment horizontal="center"/>
    </xf>
    <xf numFmtId="166" fontId="2" fillId="0" borderId="12" xfId="0" quotePrefix="1" applyNumberFormat="1" applyFont="1" applyBorder="1" applyAlignment="1">
      <alignment horizontal="right"/>
    </xf>
    <xf numFmtId="166" fontId="2" fillId="0" borderId="9" xfId="0" quotePrefix="1" applyNumberFormat="1" applyFont="1" applyBorder="1" applyAlignment="1">
      <alignment horizontal="right"/>
    </xf>
    <xf numFmtId="166" fontId="2" fillId="2" borderId="44" xfId="1" applyNumberFormat="1" applyFont="1" applyFill="1" applyBorder="1" applyProtection="1"/>
    <xf numFmtId="166" fontId="2" fillId="0" borderId="12" xfId="0" applyNumberFormat="1" applyFont="1" applyBorder="1"/>
    <xf numFmtId="166" fontId="2" fillId="0" borderId="9" xfId="0" applyNumberFormat="1" applyFont="1" applyBorder="1"/>
    <xf numFmtId="166" fontId="2" fillId="2" borderId="45" xfId="1" applyNumberFormat="1" applyFont="1" applyFill="1" applyBorder="1" applyProtection="1"/>
    <xf numFmtId="0" fontId="0" fillId="0" borderId="28" xfId="0" applyBorder="1"/>
    <xf numFmtId="0" fontId="0" fillId="0" borderId="30" xfId="0" applyBorder="1"/>
    <xf numFmtId="0" fontId="0" fillId="0" borderId="33" xfId="0" applyBorder="1"/>
    <xf numFmtId="0" fontId="0" fillId="0" borderId="34" xfId="0" applyBorder="1"/>
    <xf numFmtId="0" fontId="0" fillId="0" borderId="31" xfId="0" applyBorder="1"/>
    <xf numFmtId="0" fontId="0" fillId="0" borderId="32" xfId="0" applyBorder="1"/>
    <xf numFmtId="0" fontId="2" fillId="0" borderId="33" xfId="0" applyFont="1" applyBorder="1"/>
    <xf numFmtId="0" fontId="2" fillId="0" borderId="34" xfId="0" applyFont="1" applyBorder="1"/>
    <xf numFmtId="0" fontId="2" fillId="0" borderId="35" xfId="0" applyFont="1" applyBorder="1"/>
    <xf numFmtId="0" fontId="0" fillId="0" borderId="23" xfId="0" applyBorder="1"/>
    <xf numFmtId="0" fontId="2" fillId="0" borderId="23" xfId="0" applyFont="1" applyBorder="1"/>
    <xf numFmtId="0" fontId="2" fillId="0" borderId="37" xfId="0" applyFont="1" applyBorder="1"/>
    <xf numFmtId="0" fontId="2" fillId="0" borderId="18" xfId="0" applyFont="1" applyBorder="1"/>
    <xf numFmtId="0" fontId="2" fillId="0" borderId="21" xfId="0" applyFont="1" applyBorder="1"/>
    <xf numFmtId="0" fontId="0" fillId="0" borderId="0" xfId="0" applyAlignment="1">
      <alignment horizontal="right"/>
    </xf>
    <xf numFmtId="3" fontId="0" fillId="0" borderId="0" xfId="0" applyNumberFormat="1" applyAlignment="1">
      <alignment vertical="center"/>
    </xf>
    <xf numFmtId="0" fontId="2" fillId="0" borderId="14" xfId="0" applyFont="1" applyBorder="1"/>
    <xf numFmtId="0" fontId="0" fillId="0" borderId="17" xfId="0" applyBorder="1" applyAlignment="1">
      <alignment horizontal="left" wrapText="1"/>
    </xf>
    <xf numFmtId="0" fontId="0" fillId="0" borderId="0" xfId="0" applyAlignment="1">
      <alignment horizontal="left" wrapText="1"/>
    </xf>
    <xf numFmtId="0" fontId="2" fillId="0" borderId="9" xfId="0" applyFont="1" applyBorder="1" applyAlignment="1">
      <alignment vertical="center"/>
    </xf>
    <xf numFmtId="0" fontId="2" fillId="0" borderId="12" xfId="0" applyFont="1" applyBorder="1" applyAlignment="1">
      <alignment horizontal="center" wrapText="1"/>
    </xf>
    <xf numFmtId="3" fontId="0" fillId="0" borderId="12" xfId="0" quotePrefix="1" applyNumberFormat="1" applyBorder="1" applyAlignment="1" applyProtection="1">
      <alignment horizontal="right"/>
      <protection locked="0"/>
    </xf>
    <xf numFmtId="3" fontId="0" fillId="0" borderId="12" xfId="1" applyNumberFormat="1" applyFont="1" applyFill="1" applyBorder="1" applyProtection="1">
      <protection locked="0"/>
    </xf>
    <xf numFmtId="3" fontId="0" fillId="0" borderId="9" xfId="1" applyNumberFormat="1" applyFont="1" applyFill="1" applyBorder="1" applyProtection="1">
      <protection locked="0"/>
    </xf>
    <xf numFmtId="3" fontId="2" fillId="0" borderId="10" xfId="1" applyNumberFormat="1" applyFont="1" applyFill="1" applyBorder="1" applyProtection="1">
      <protection locked="0"/>
    </xf>
    <xf numFmtId="0" fontId="9" fillId="0" borderId="0" xfId="0" applyFont="1" applyAlignment="1">
      <alignment wrapText="1"/>
    </xf>
    <xf numFmtId="0" fontId="7" fillId="0" borderId="17" xfId="0" applyFont="1" applyBorder="1" applyAlignment="1">
      <alignment wrapText="1"/>
    </xf>
    <xf numFmtId="3" fontId="0" fillId="0" borderId="10" xfId="1" applyNumberFormat="1" applyFont="1" applyFill="1" applyBorder="1" applyAlignment="1" applyProtection="1">
      <protection locked="0"/>
    </xf>
    <xf numFmtId="3" fontId="0" fillId="0" borderId="12" xfId="1" applyNumberFormat="1" applyFont="1" applyFill="1" applyBorder="1" applyAlignment="1" applyProtection="1">
      <protection locked="0"/>
    </xf>
    <xf numFmtId="0" fontId="0" fillId="0" borderId="10" xfId="0" applyBorder="1" applyAlignment="1" applyProtection="1">
      <alignment horizontal="left"/>
      <protection locked="0"/>
    </xf>
    <xf numFmtId="0" fontId="0" fillId="0" borderId="10" xfId="0" applyBorder="1" applyAlignment="1">
      <alignment horizontal="left"/>
    </xf>
    <xf numFmtId="0" fontId="0" fillId="0" borderId="12" xfId="0" applyBorder="1" applyAlignment="1" applyProtection="1">
      <alignment horizontal="left"/>
      <protection locked="0"/>
    </xf>
    <xf numFmtId="0" fontId="0" fillId="0" borderId="13" xfId="0" applyBorder="1" applyAlignment="1">
      <alignment horizontal="center"/>
    </xf>
    <xf numFmtId="0" fontId="3" fillId="0" borderId="0" xfId="0" applyFont="1"/>
    <xf numFmtId="0" fontId="0" fillId="0" borderId="12" xfId="0" applyBorder="1" applyAlignment="1">
      <alignment horizontal="center"/>
    </xf>
    <xf numFmtId="14" fontId="0" fillId="0" borderId="10" xfId="0" applyNumberFormat="1" applyBorder="1" applyAlignment="1" applyProtection="1">
      <alignment horizontal="center"/>
      <protection locked="0"/>
    </xf>
    <xf numFmtId="14" fontId="0" fillId="0" borderId="12" xfId="0" applyNumberFormat="1" applyBorder="1" applyAlignment="1" applyProtection="1">
      <alignment horizontal="center"/>
      <protection locked="0"/>
    </xf>
    <xf numFmtId="0" fontId="0" fillId="0" borderId="35" xfId="0" applyBorder="1"/>
    <xf numFmtId="0" fontId="0" fillId="0" borderId="40" xfId="0" applyBorder="1" applyAlignment="1">
      <alignment horizontal="left"/>
    </xf>
    <xf numFmtId="0" fontId="0" fillId="0" borderId="37" xfId="0" applyBorder="1"/>
    <xf numFmtId="0" fontId="0" fillId="0" borderId="20" xfId="0" applyBorder="1" applyAlignment="1">
      <alignment horizontal="left"/>
    </xf>
    <xf numFmtId="165" fontId="11" fillId="0" borderId="10" xfId="2" applyNumberFormat="1" applyFont="1" applyFill="1" applyBorder="1" applyAlignment="1" applyProtection="1">
      <protection locked="0"/>
    </xf>
    <xf numFmtId="0" fontId="0" fillId="0" borderId="11" xfId="0" applyBorder="1" applyAlignment="1">
      <alignment horizontal="left"/>
    </xf>
    <xf numFmtId="169" fontId="0" fillId="0" borderId="10" xfId="1" applyNumberFormat="1" applyFont="1" applyFill="1" applyBorder="1" applyAlignment="1" applyProtection="1">
      <protection locked="0"/>
    </xf>
    <xf numFmtId="169" fontId="0" fillId="0" borderId="12" xfId="1" applyNumberFormat="1" applyFont="1" applyFill="1" applyBorder="1" applyAlignment="1" applyProtection="1">
      <protection locked="0"/>
    </xf>
    <xf numFmtId="0" fontId="0" fillId="0" borderId="10" xfId="0" applyBorder="1" applyAlignment="1" applyProtection="1">
      <alignment horizontal="center"/>
      <protection locked="0"/>
    </xf>
    <xf numFmtId="0" fontId="0" fillId="0" borderId="10" xfId="0" applyBorder="1" applyAlignment="1">
      <alignment horizontal="center"/>
    </xf>
    <xf numFmtId="169" fontId="0" fillId="0" borderId="21" xfId="1" applyNumberFormat="1" applyFont="1" applyFill="1" applyBorder="1" applyAlignment="1" applyProtection="1">
      <protection locked="0"/>
    </xf>
    <xf numFmtId="169" fontId="4" fillId="0" borderId="13" xfId="1" applyNumberFormat="1" applyFont="1" applyFill="1" applyBorder="1" applyAlignment="1" applyProtection="1">
      <protection locked="0"/>
    </xf>
    <xf numFmtId="0" fontId="4" fillId="0" borderId="10" xfId="0" applyFont="1" applyBorder="1" applyAlignment="1" applyProtection="1">
      <alignment horizontal="left"/>
      <protection locked="0"/>
    </xf>
    <xf numFmtId="0" fontId="6" fillId="0" borderId="34" xfId="0" applyFont="1" applyBorder="1"/>
    <xf numFmtId="169" fontId="4" fillId="0" borderId="12" xfId="1" applyNumberFormat="1" applyFont="1" applyFill="1" applyBorder="1" applyAlignment="1" applyProtection="1">
      <protection locked="0"/>
    </xf>
    <xf numFmtId="0" fontId="0" fillId="0" borderId="24" xfId="0" applyBorder="1" applyAlignment="1">
      <alignment horizontal="left"/>
    </xf>
    <xf numFmtId="0" fontId="12" fillId="0" borderId="25" xfId="0" applyFont="1" applyBorder="1" applyAlignment="1">
      <alignment horizontal="right"/>
    </xf>
    <xf numFmtId="0" fontId="12" fillId="0" borderId="26" xfId="0" applyFont="1" applyBorder="1" applyAlignment="1">
      <alignment horizontal="right"/>
    </xf>
    <xf numFmtId="42" fontId="2" fillId="0" borderId="43" xfId="0" applyNumberFormat="1" applyFont="1" applyBorder="1"/>
    <xf numFmtId="0" fontId="0" fillId="0" borderId="43" xfId="0" applyBorder="1" applyAlignment="1">
      <alignment horizontal="left"/>
    </xf>
    <xf numFmtId="0" fontId="0" fillId="0" borderId="0" xfId="0" applyAlignment="1">
      <alignment horizontal="left"/>
    </xf>
    <xf numFmtId="0" fontId="0" fillId="0" borderId="10" xfId="0" applyBorder="1" applyAlignment="1">
      <alignment horizontal="left" wrapText="1"/>
    </xf>
    <xf numFmtId="0" fontId="2" fillId="0" borderId="12" xfId="0" applyFont="1" applyBorder="1" applyAlignment="1" applyProtection="1">
      <alignment horizontal="center" wrapText="1"/>
      <protection locked="0"/>
    </xf>
    <xf numFmtId="43" fontId="1" fillId="0" borderId="12" xfId="1" applyFont="1" applyFill="1" applyBorder="1" applyAlignment="1" applyProtection="1">
      <alignment horizontal="center"/>
    </xf>
    <xf numFmtId="9" fontId="1" fillId="0" borderId="12" xfId="3" applyFont="1" applyFill="1" applyBorder="1" applyAlignment="1" applyProtection="1">
      <alignment horizontal="center"/>
    </xf>
    <xf numFmtId="169" fontId="1" fillId="0" borderId="12" xfId="1" applyNumberFormat="1" applyFont="1" applyFill="1" applyBorder="1" applyAlignment="1" applyProtection="1">
      <alignment horizontal="center"/>
    </xf>
    <xf numFmtId="44" fontId="1" fillId="0" borderId="12" xfId="2" applyFont="1" applyFill="1" applyBorder="1" applyAlignment="1" applyProtection="1">
      <alignment horizontal="center"/>
    </xf>
    <xf numFmtId="165" fontId="2" fillId="0" borderId="12" xfId="0" applyNumberFormat="1" applyFont="1" applyBorder="1" applyAlignment="1">
      <alignment horizontal="center"/>
    </xf>
    <xf numFmtId="49" fontId="2" fillId="0" borderId="0" xfId="0" applyNumberFormat="1" applyFont="1" applyAlignment="1">
      <alignment horizontal="left"/>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13" fillId="0" borderId="14" xfId="0" applyFont="1" applyBorder="1"/>
    <xf numFmtId="0" fontId="14" fillId="0" borderId="39" xfId="0" applyFont="1" applyBorder="1" applyAlignment="1" applyProtection="1">
      <alignment horizontal="right"/>
      <protection locked="0"/>
    </xf>
    <xf numFmtId="0" fontId="0" fillId="0" borderId="39" xfId="0" applyBorder="1" applyAlignment="1" applyProtection="1">
      <alignment horizontal="right"/>
      <protection locked="0"/>
    </xf>
    <xf numFmtId="0" fontId="8" fillId="0" borderId="0" xfId="0" applyFont="1"/>
    <xf numFmtId="0" fontId="8" fillId="0" borderId="0" xfId="0" applyFont="1" applyAlignment="1">
      <alignment horizontal="center"/>
    </xf>
    <xf numFmtId="0" fontId="0" fillId="0" borderId="17" xfId="0" applyBorder="1" applyAlignment="1">
      <alignment wrapText="1"/>
    </xf>
    <xf numFmtId="0" fontId="2" fillId="0" borderId="0" xfId="0" applyFont="1" applyAlignment="1">
      <alignment horizontal="center"/>
    </xf>
    <xf numFmtId="3" fontId="2" fillId="0" borderId="10" xfId="1" applyNumberFormat="1" applyFont="1" applyFill="1" applyBorder="1" applyAlignment="1" applyProtection="1">
      <alignment wrapText="1"/>
      <protection locked="0"/>
    </xf>
    <xf numFmtId="169" fontId="0" fillId="3" borderId="12" xfId="1" applyNumberFormat="1" applyFont="1" applyFill="1" applyBorder="1" applyAlignment="1" applyProtection="1">
      <protection locked="0"/>
    </xf>
    <xf numFmtId="6" fontId="0" fillId="0" borderId="10" xfId="0" applyNumberFormat="1" applyBorder="1" applyAlignment="1" applyProtection="1">
      <alignment horizontal="left" wrapText="1"/>
      <protection locked="0"/>
    </xf>
    <xf numFmtId="0" fontId="0" fillId="0" borderId="10" xfId="0" applyBorder="1" applyAlignment="1" applyProtection="1">
      <alignment horizontal="center" wrapText="1"/>
      <protection locked="0"/>
    </xf>
    <xf numFmtId="0" fontId="4" fillId="0" borderId="10" xfId="0" applyFont="1" applyBorder="1" applyAlignment="1" applyProtection="1">
      <alignment horizontal="left" wrapText="1"/>
      <protection locked="0"/>
    </xf>
    <xf numFmtId="44" fontId="0" fillId="0" borderId="0" xfId="0" applyNumberFormat="1"/>
    <xf numFmtId="0" fontId="0" fillId="0" borderId="0" xfId="0" applyAlignment="1">
      <alignment horizontal="left" vertical="top" wrapText="1"/>
    </xf>
    <xf numFmtId="0" fontId="0" fillId="0" borderId="18" xfId="0" applyBorder="1" applyAlignment="1">
      <alignment horizontal="left" vertical="top" wrapText="1"/>
    </xf>
    <xf numFmtId="0" fontId="8" fillId="0" borderId="29" xfId="0" applyFont="1" applyBorder="1" applyAlignment="1">
      <alignment horizontal="center"/>
    </xf>
    <xf numFmtId="0" fontId="8" fillId="0" borderId="23" xfId="0" applyFont="1" applyBorder="1" applyAlignment="1">
      <alignment horizontal="center"/>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5" fillId="0" borderId="17" xfId="4" applyBorder="1" applyAlignment="1">
      <alignment horizontal="left" vertical="top"/>
    </xf>
    <xf numFmtId="0" fontId="5" fillId="0" borderId="0" xfId="4" applyBorder="1" applyAlignment="1">
      <alignment horizontal="left" vertical="top"/>
    </xf>
    <xf numFmtId="0" fontId="5" fillId="0" borderId="18" xfId="4" applyBorder="1" applyAlignment="1">
      <alignment horizontal="left" vertical="top"/>
    </xf>
    <xf numFmtId="0" fontId="0" fillId="0" borderId="13" xfId="0" applyBorder="1" applyAlignment="1" applyProtection="1">
      <alignment horizontal="center"/>
      <protection locked="0"/>
    </xf>
    <xf numFmtId="0" fontId="0" fillId="0" borderId="12" xfId="0" applyBorder="1" applyAlignment="1" applyProtection="1">
      <alignment horizontal="center"/>
      <protection locked="0"/>
    </xf>
    <xf numFmtId="0" fontId="0" fillId="0" borderId="12" xfId="0" applyBorder="1" applyAlignment="1">
      <alignment horizontal="left" wrapText="1"/>
    </xf>
    <xf numFmtId="0" fontId="2" fillId="2" borderId="9" xfId="0" applyFont="1" applyFill="1" applyBorder="1" applyAlignment="1">
      <alignment horizontal="center" wrapText="1"/>
    </xf>
    <xf numFmtId="0" fontId="2" fillId="2" borderId="11" xfId="0" applyFont="1" applyFill="1" applyBorder="1" applyAlignment="1">
      <alignment horizontal="center" wrapText="1"/>
    </xf>
    <xf numFmtId="0" fontId="2" fillId="2" borderId="10" xfId="0" applyFont="1" applyFill="1" applyBorder="1" applyAlignment="1">
      <alignment horizontal="center" wrapText="1"/>
    </xf>
    <xf numFmtId="0" fontId="2" fillId="2" borderId="9" xfId="0" applyFont="1" applyFill="1" applyBorder="1" applyAlignment="1">
      <alignment horizontal="center"/>
    </xf>
    <xf numFmtId="0" fontId="2" fillId="2" borderId="11" xfId="0" applyFont="1" applyFill="1" applyBorder="1" applyAlignment="1">
      <alignment horizontal="center"/>
    </xf>
    <xf numFmtId="0" fontId="2" fillId="2" borderId="10" xfId="0" applyFont="1" applyFill="1" applyBorder="1" applyAlignment="1">
      <alignment horizontal="center"/>
    </xf>
    <xf numFmtId="0" fontId="2" fillId="2" borderId="14" xfId="0" applyFont="1" applyFill="1" applyBorder="1" applyAlignment="1">
      <alignment horizontal="center"/>
    </xf>
    <xf numFmtId="0" fontId="2" fillId="2" borderId="15" xfId="0" applyFont="1" applyFill="1" applyBorder="1" applyAlignment="1">
      <alignment horizontal="center"/>
    </xf>
    <xf numFmtId="0" fontId="2" fillId="2" borderId="16" xfId="0" applyFont="1" applyFill="1" applyBorder="1" applyAlignment="1">
      <alignment horizontal="center"/>
    </xf>
    <xf numFmtId="3" fontId="8" fillId="2" borderId="41" xfId="0" applyNumberFormat="1" applyFont="1" applyFill="1" applyBorder="1" applyAlignment="1">
      <alignment horizontal="center" vertical="center"/>
    </xf>
    <xf numFmtId="3" fontId="8" fillId="2" borderId="26" xfId="0" applyNumberFormat="1" applyFont="1" applyFill="1" applyBorder="1" applyAlignment="1">
      <alignment horizontal="center" vertical="center"/>
    </xf>
    <xf numFmtId="3" fontId="8" fillId="2" borderId="42" xfId="0" applyNumberFormat="1" applyFont="1" applyFill="1" applyBorder="1" applyAlignment="1">
      <alignment horizontal="center" vertical="center"/>
    </xf>
    <xf numFmtId="0" fontId="2" fillId="0" borderId="9"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0" xfId="0" applyFont="1" applyBorder="1" applyAlignment="1">
      <alignment horizontal="center" vertical="center" wrapText="1"/>
    </xf>
    <xf numFmtId="0" fontId="2" fillId="2" borderId="46" xfId="0" applyFont="1" applyFill="1" applyBorder="1" applyAlignment="1">
      <alignment horizontal="center"/>
    </xf>
    <xf numFmtId="0" fontId="2" fillId="2" borderId="47" xfId="0" applyFont="1" applyFill="1" applyBorder="1" applyAlignment="1">
      <alignment horizontal="center"/>
    </xf>
    <xf numFmtId="0" fontId="2" fillId="0" borderId="16" xfId="0" applyFont="1" applyBorder="1" applyAlignment="1">
      <alignment horizontal="center"/>
    </xf>
    <xf numFmtId="0" fontId="2" fillId="0" borderId="21" xfId="0" applyFont="1" applyBorder="1" applyAlignment="1">
      <alignment horizontal="center"/>
    </xf>
    <xf numFmtId="0" fontId="2" fillId="0" borderId="9" xfId="0" applyFont="1" applyBorder="1" applyAlignment="1">
      <alignment horizontal="right"/>
    </xf>
    <xf numFmtId="0" fontId="2" fillId="0" borderId="11" xfId="0" applyFont="1" applyBorder="1" applyAlignment="1">
      <alignment horizontal="right"/>
    </xf>
    <xf numFmtId="0" fontId="2" fillId="0" borderId="10" xfId="0" applyFont="1" applyBorder="1" applyAlignment="1">
      <alignment horizontal="right"/>
    </xf>
    <xf numFmtId="0" fontId="0" fillId="0" borderId="0" xfId="0" applyAlignment="1">
      <alignment horizontal="left"/>
    </xf>
    <xf numFmtId="0" fontId="7" fillId="0" borderId="13" xfId="0" applyFont="1" applyBorder="1" applyAlignment="1" applyProtection="1">
      <alignment horizontal="center" wrapText="1"/>
      <protection locked="0"/>
    </xf>
    <xf numFmtId="9" fontId="0" fillId="0" borderId="9" xfId="3" applyFont="1" applyFill="1" applyBorder="1" applyAlignment="1" applyProtection="1">
      <alignment horizontal="center"/>
      <protection locked="0"/>
    </xf>
    <xf numFmtId="9" fontId="0" fillId="0" borderId="10" xfId="3" applyFont="1" applyFill="1" applyBorder="1" applyAlignment="1" applyProtection="1">
      <alignment horizontal="center"/>
      <protection locked="0"/>
    </xf>
    <xf numFmtId="0" fontId="0" fillId="0" borderId="12" xfId="0" applyBorder="1" applyAlignment="1" applyProtection="1">
      <alignment horizontal="left"/>
      <protection locked="0"/>
    </xf>
    <xf numFmtId="170" fontId="0" fillId="0" borderId="12" xfId="0" applyNumberFormat="1" applyBorder="1" applyAlignment="1" applyProtection="1">
      <alignment horizontal="left"/>
      <protection locked="0"/>
    </xf>
    <xf numFmtId="0" fontId="5" fillId="0" borderId="12" xfId="4" applyFill="1" applyBorder="1" applyAlignment="1" applyProtection="1">
      <alignment horizontal="left"/>
      <protection locked="0"/>
    </xf>
    <xf numFmtId="0" fontId="10" fillId="0" borderId="17" xfId="0" applyFont="1" applyBorder="1" applyAlignment="1">
      <alignment horizontal="left" vertical="top" wrapText="1"/>
    </xf>
    <xf numFmtId="0" fontId="10" fillId="0" borderId="19" xfId="0" applyFont="1" applyBorder="1" applyAlignment="1">
      <alignment horizontal="left" vertical="top" wrapText="1"/>
    </xf>
    <xf numFmtId="49" fontId="0" fillId="0" borderId="14" xfId="0" applyNumberFormat="1" applyBorder="1" applyAlignment="1" applyProtection="1">
      <alignment horizontal="left" vertical="top" wrapText="1"/>
      <protection locked="0"/>
    </xf>
    <xf numFmtId="49" fontId="0" fillId="0" borderId="15" xfId="0" applyNumberFormat="1" applyBorder="1" applyAlignment="1" applyProtection="1">
      <alignment horizontal="left" vertical="top" wrapText="1"/>
      <protection locked="0"/>
    </xf>
    <xf numFmtId="49" fontId="0" fillId="0" borderId="16" xfId="0" applyNumberFormat="1" applyBorder="1" applyAlignment="1" applyProtection="1">
      <alignment horizontal="left" vertical="top" wrapText="1"/>
      <protection locked="0"/>
    </xf>
    <xf numFmtId="49" fontId="0" fillId="0" borderId="17" xfId="0" applyNumberFormat="1" applyBorder="1" applyAlignment="1" applyProtection="1">
      <alignment horizontal="left" vertical="top" wrapText="1"/>
      <protection locked="0"/>
    </xf>
    <xf numFmtId="49" fontId="0" fillId="0" borderId="0" xfId="0" applyNumberFormat="1" applyAlignment="1" applyProtection="1">
      <alignment horizontal="left" vertical="top" wrapText="1"/>
      <protection locked="0"/>
    </xf>
    <xf numFmtId="49" fontId="0" fillId="0" borderId="18" xfId="0" applyNumberFormat="1" applyBorder="1" applyAlignment="1" applyProtection="1">
      <alignment horizontal="left" vertical="top" wrapText="1"/>
      <protection locked="0"/>
    </xf>
    <xf numFmtId="49" fontId="0" fillId="0" borderId="19" xfId="0" applyNumberFormat="1" applyBorder="1" applyAlignment="1" applyProtection="1">
      <alignment horizontal="left" vertical="top" wrapText="1"/>
      <protection locked="0"/>
    </xf>
    <xf numFmtId="49" fontId="0" fillId="0" borderId="20" xfId="0" applyNumberFormat="1" applyBorder="1" applyAlignment="1" applyProtection="1">
      <alignment horizontal="left" vertical="top" wrapText="1"/>
      <protection locked="0"/>
    </xf>
    <xf numFmtId="49" fontId="0" fillId="0" borderId="21" xfId="0" applyNumberFormat="1" applyBorder="1" applyAlignment="1" applyProtection="1">
      <alignment horizontal="left" vertical="top" wrapText="1"/>
      <protection locked="0"/>
    </xf>
    <xf numFmtId="0" fontId="10" fillId="0" borderId="39" xfId="0" applyFont="1" applyBorder="1" applyAlignment="1">
      <alignment horizontal="left" vertical="top" wrapText="1"/>
    </xf>
    <xf numFmtId="0" fontId="2" fillId="0" borderId="29" xfId="0" applyFont="1" applyBorder="1" applyAlignment="1">
      <alignment horizontal="center"/>
    </xf>
    <xf numFmtId="0" fontId="8" fillId="0" borderId="0" xfId="0" applyFont="1" applyAlignment="1" applyProtection="1">
      <alignment horizontal="center"/>
      <protection locked="0"/>
    </xf>
    <xf numFmtId="0" fontId="0" fillId="0" borderId="36" xfId="0" applyBorder="1" applyAlignment="1" applyProtection="1">
      <alignment horizontal="left"/>
      <protection locked="0"/>
    </xf>
    <xf numFmtId="0" fontId="0" fillId="0" borderId="9" xfId="0" applyBorder="1" applyAlignment="1" applyProtection="1">
      <alignment horizontal="left"/>
      <protection locked="0"/>
    </xf>
    <xf numFmtId="0" fontId="0" fillId="0" borderId="11" xfId="0" applyBorder="1" applyAlignment="1" applyProtection="1">
      <alignment horizontal="left"/>
      <protection locked="0"/>
    </xf>
    <xf numFmtId="0" fontId="0" fillId="0" borderId="10" xfId="0" applyBorder="1" applyAlignment="1" applyProtection="1">
      <alignment horizontal="left"/>
      <protection locked="0"/>
    </xf>
    <xf numFmtId="167" fontId="8" fillId="0" borderId="20" xfId="0" applyNumberFormat="1" applyFont="1" applyBorder="1" applyAlignment="1" applyProtection="1">
      <alignment horizontal="center"/>
      <protection locked="0"/>
    </xf>
    <xf numFmtId="0" fontId="0" fillId="0" borderId="1"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2" fillId="0" borderId="17" xfId="0" applyFont="1" applyBorder="1" applyAlignment="1">
      <alignment horizontal="right"/>
    </xf>
    <xf numFmtId="0" fontId="2" fillId="0" borderId="0" xfId="0" applyFont="1" applyAlignment="1">
      <alignment horizontal="right"/>
    </xf>
    <xf numFmtId="0" fontId="2" fillId="0" borderId="18" xfId="0" applyFont="1" applyBorder="1" applyAlignment="1">
      <alignment horizontal="right"/>
    </xf>
    <xf numFmtId="0" fontId="2" fillId="0" borderId="19" xfId="0" applyFont="1" applyBorder="1" applyAlignment="1">
      <alignment horizontal="right"/>
    </xf>
    <xf numFmtId="0" fontId="2" fillId="0" borderId="20" xfId="0" applyFont="1" applyBorder="1" applyAlignment="1">
      <alignment horizontal="right"/>
    </xf>
    <xf numFmtId="0" fontId="2" fillId="0" borderId="21" xfId="0" applyFont="1" applyBorder="1" applyAlignment="1">
      <alignment horizontal="right"/>
    </xf>
    <xf numFmtId="0" fontId="2" fillId="0" borderId="22" xfId="0" applyFont="1" applyBorder="1" applyAlignment="1">
      <alignment horizontal="right"/>
    </xf>
    <xf numFmtId="0" fontId="2" fillId="0" borderId="23" xfId="0" applyFont="1" applyBorder="1" applyAlignment="1">
      <alignment horizontal="right"/>
    </xf>
    <xf numFmtId="0" fontId="2" fillId="0" borderId="24" xfId="0" applyFont="1" applyBorder="1" applyAlignment="1">
      <alignment horizontal="right"/>
    </xf>
    <xf numFmtId="1" fontId="7" fillId="0" borderId="9" xfId="0" applyNumberFormat="1" applyFont="1" applyBorder="1" applyAlignment="1" applyProtection="1">
      <alignment horizontal="right" wrapText="1"/>
      <protection locked="0"/>
    </xf>
    <xf numFmtId="1" fontId="7" fillId="0" borderId="10" xfId="0" applyNumberFormat="1" applyFont="1" applyBorder="1" applyAlignment="1" applyProtection="1">
      <alignment horizontal="right" wrapText="1"/>
      <protection locked="0"/>
    </xf>
    <xf numFmtId="168" fontId="0" fillId="0" borderId="9" xfId="2" applyNumberFormat="1" applyFont="1" applyFill="1" applyBorder="1" applyAlignment="1" applyProtection="1">
      <alignment horizontal="right"/>
      <protection locked="0"/>
    </xf>
    <xf numFmtId="168" fontId="0" fillId="0" borderId="10" xfId="2" applyNumberFormat="1" applyFont="1" applyFill="1" applyBorder="1" applyAlignment="1" applyProtection="1">
      <alignment horizontal="right"/>
      <protection locked="0"/>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2" fillId="0" borderId="20" xfId="0" applyFont="1" applyBorder="1" applyAlignment="1">
      <alignment horizontal="center"/>
    </xf>
    <xf numFmtId="168" fontId="7" fillId="0" borderId="9" xfId="2" applyNumberFormat="1" applyFont="1" applyFill="1" applyBorder="1" applyAlignment="1" applyProtection="1">
      <alignment horizontal="right" wrapText="1"/>
      <protection locked="0"/>
    </xf>
    <xf numFmtId="168" fontId="7" fillId="0" borderId="10" xfId="2" applyNumberFormat="1" applyFont="1" applyFill="1" applyBorder="1" applyAlignment="1" applyProtection="1">
      <alignment horizontal="right" wrapText="1"/>
      <protection locked="0"/>
    </xf>
    <xf numFmtId="0" fontId="8" fillId="0" borderId="0" xfId="0" applyFont="1" applyAlignment="1">
      <alignment horizontal="center" vertical="center"/>
    </xf>
  </cellXfs>
  <cellStyles count="5">
    <cellStyle name="Comma" xfId="1" builtinId="3"/>
    <cellStyle name="Currency" xfId="2" builtinId="4"/>
    <cellStyle name="Hyperlink" xfId="4" builtinId="8"/>
    <cellStyle name="Normal" xfId="0" builtinId="0"/>
    <cellStyle name="Percent" xfId="3" builtinId="5"/>
  </cellStyles>
  <dxfs count="5">
    <dxf>
      <font>
        <b val="0"/>
        <i val="0"/>
      </font>
      <numFmt numFmtId="0" formatCode="General"/>
      <fill>
        <patternFill patternType="none">
          <bgColor auto="1"/>
        </patternFill>
      </fill>
      <border>
        <left/>
        <right/>
        <top/>
        <bottom/>
        <vertical/>
        <horizontal/>
      </border>
    </dxf>
    <dxf>
      <fill>
        <patternFill patternType="none">
          <bgColor auto="1"/>
        </patternFill>
      </fill>
    </dxf>
    <dxf>
      <fill>
        <patternFill>
          <bgColor rgb="FFCCFFFF"/>
        </patternFill>
      </fill>
    </dxf>
    <dxf>
      <fill>
        <patternFill>
          <bgColor rgb="FFCCFFFF"/>
        </patternFill>
      </fill>
    </dxf>
    <dxf>
      <fill>
        <patternFill>
          <bgColor rgb="FFCCFFFF"/>
        </patternFill>
      </fill>
    </dxf>
  </dxfs>
  <tableStyles count="0" defaultTableStyle="TableStyleMedium2" defaultPivotStyle="PivotStyleLight16"/>
  <colors>
    <mruColors>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 Id="rId9" Type="http://schemas.openxmlformats.org/officeDocument/2006/relationships/image" Target="../media/image9.jpeg"/></Relationships>
</file>

<file path=xl/drawings/_rels/drawing2.xml.rels><?xml version="1.0" encoding="UTF-8" standalone="yes"?>
<Relationships xmlns="http://schemas.openxmlformats.org/package/2006/relationships"><Relationship Id="rId3" Type="http://schemas.openxmlformats.org/officeDocument/2006/relationships/image" Target="../media/image10.jpeg"/><Relationship Id="rId2" Type="http://schemas.openxmlformats.org/officeDocument/2006/relationships/image" Target="../media/image2.jpeg"/><Relationship Id="rId1" Type="http://schemas.openxmlformats.org/officeDocument/2006/relationships/image" Target="../media/image1.jpeg"/><Relationship Id="rId5" Type="http://schemas.openxmlformats.org/officeDocument/2006/relationships/image" Target="../media/image12.jpeg"/><Relationship Id="rId4" Type="http://schemas.openxmlformats.org/officeDocument/2006/relationships/image" Target="../media/image11.jpeg"/></Relationships>
</file>

<file path=xl/drawings/_rels/drawing3.xml.rels><?xml version="1.0" encoding="UTF-8" standalone="yes"?>
<Relationships xmlns="http://schemas.openxmlformats.org/package/2006/relationships"><Relationship Id="rId3" Type="http://schemas.openxmlformats.org/officeDocument/2006/relationships/image" Target="../media/image15.jpeg"/><Relationship Id="rId2" Type="http://schemas.openxmlformats.org/officeDocument/2006/relationships/image" Target="../media/image14.jpeg"/><Relationship Id="rId1" Type="http://schemas.openxmlformats.org/officeDocument/2006/relationships/image" Target="../media/image13.jpeg"/><Relationship Id="rId6" Type="http://schemas.openxmlformats.org/officeDocument/2006/relationships/image" Target="../media/image18.jpeg"/><Relationship Id="rId5" Type="http://schemas.openxmlformats.org/officeDocument/2006/relationships/image" Target="../media/image17.jpeg"/><Relationship Id="rId4" Type="http://schemas.openxmlformats.org/officeDocument/2006/relationships/image" Target="../media/image16.jpeg"/></Relationships>
</file>

<file path=xl/drawings/drawing1.xml><?xml version="1.0" encoding="utf-8"?>
<xdr:wsDr xmlns:xdr="http://schemas.openxmlformats.org/drawingml/2006/spreadsheetDrawing" xmlns:a="http://schemas.openxmlformats.org/drawingml/2006/main">
  <xdr:twoCellAnchor>
    <xdr:from>
      <xdr:col>0</xdr:col>
      <xdr:colOff>600075</xdr:colOff>
      <xdr:row>5</xdr:row>
      <xdr:rowOff>70473</xdr:rowOff>
    </xdr:from>
    <xdr:to>
      <xdr:col>7</xdr:col>
      <xdr:colOff>237259</xdr:colOff>
      <xdr:row>19</xdr:row>
      <xdr:rowOff>169555</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600075" y="9467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20</xdr:row>
      <xdr:rowOff>76200</xdr:rowOff>
    </xdr:from>
    <xdr:to>
      <xdr:col>7</xdr:col>
      <xdr:colOff>495299</xdr:colOff>
      <xdr:row>21</xdr:row>
      <xdr:rowOff>123825</xdr:rowOff>
    </xdr:to>
    <xdr:sp macro="" textlink="" fLocksText="0">
      <xdr:nvSpPr>
        <xdr:cNvPr id="5" name="TextBox 4">
          <a:extLst>
            <a:ext uri="{FF2B5EF4-FFF2-40B4-BE49-F238E27FC236}">
              <a16:creationId xmlns:a16="http://schemas.microsoft.com/office/drawing/2014/main" id="{00000000-0008-0000-0200-000005000000}"/>
            </a:ext>
          </a:extLst>
        </xdr:cNvPr>
        <xdr:cNvSpPr txBox="1"/>
      </xdr:nvSpPr>
      <xdr:spPr>
        <a:xfrm>
          <a:off x="400050" y="3314700"/>
          <a:ext cx="37528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Right-click</a:t>
          </a:r>
          <a:r>
            <a:rPr lang="en-US" sz="1100" b="1" baseline="0">
              <a:solidFill>
                <a:schemeClr val="bg1"/>
              </a:solidFill>
            </a:rPr>
            <a:t> on picture above to change picture to photos of the project.</a:t>
          </a:r>
        </a:p>
        <a:p>
          <a:pPr algn="ctr"/>
          <a:endParaRPr lang="en-US" sz="1100" b="1">
            <a:solidFill>
              <a:schemeClr val="bg1"/>
            </a:solidFill>
          </a:endParaRPr>
        </a:p>
      </xdr:txBody>
    </xdr:sp>
    <xdr:clientData fLocksWithSheet="0"/>
  </xdr:twoCellAnchor>
  <xdr:twoCellAnchor>
    <xdr:from>
      <xdr:col>9</xdr:col>
      <xdr:colOff>600075</xdr:colOff>
      <xdr:row>5</xdr:row>
      <xdr:rowOff>70472</xdr:rowOff>
    </xdr:from>
    <xdr:to>
      <xdr:col>16</xdr:col>
      <xdr:colOff>237259</xdr:colOff>
      <xdr:row>30</xdr:row>
      <xdr:rowOff>57149</xdr:rowOff>
    </xdr:to>
    <xdr:pic>
      <xdr:nvPicPr>
        <xdr:cNvPr id="17" name="Picture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5886450" y="946772"/>
          <a:ext cx="3904384" cy="4749177"/>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20</xdr:row>
      <xdr:rowOff>76200</xdr:rowOff>
    </xdr:from>
    <xdr:to>
      <xdr:col>16</xdr:col>
      <xdr:colOff>495299</xdr:colOff>
      <xdr:row>21</xdr:row>
      <xdr:rowOff>123825</xdr:rowOff>
    </xdr:to>
    <xdr:sp macro="" textlink="" fLocksText="0">
      <xdr:nvSpPr>
        <xdr:cNvPr id="18" name="TextBox 17">
          <a:extLst>
            <a:ext uri="{FF2B5EF4-FFF2-40B4-BE49-F238E27FC236}">
              <a16:creationId xmlns:a16="http://schemas.microsoft.com/office/drawing/2014/main" id="{00000000-0008-0000-0200-000012000000}"/>
            </a:ext>
          </a:extLst>
        </xdr:cNvPr>
        <xdr:cNvSpPr txBox="1"/>
      </xdr:nvSpPr>
      <xdr:spPr>
        <a:xfrm>
          <a:off x="4000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Triple-click on this text to change the caption.</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xdr:col>
      <xdr:colOff>98612</xdr:colOff>
      <xdr:row>26</xdr:row>
      <xdr:rowOff>70473</xdr:rowOff>
    </xdr:from>
    <xdr:to>
      <xdr:col>7</xdr:col>
      <xdr:colOff>129121</xdr:colOff>
      <xdr:row>40</xdr:row>
      <xdr:rowOff>169555</xdr:rowOff>
    </xdr:to>
    <xdr:pic>
      <xdr:nvPicPr>
        <xdr:cNvPr id="19" name="Picture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708212" y="4947273"/>
          <a:ext cx="3688109"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41</xdr:row>
      <xdr:rowOff>76200</xdr:rowOff>
    </xdr:from>
    <xdr:to>
      <xdr:col>7</xdr:col>
      <xdr:colOff>495299</xdr:colOff>
      <xdr:row>42</xdr:row>
      <xdr:rowOff>123825</xdr:rowOff>
    </xdr:to>
    <xdr:sp macro="" textlink="" fLocksText="0">
      <xdr:nvSpPr>
        <xdr:cNvPr id="20" name="TextBox 19">
          <a:extLst>
            <a:ext uri="{FF2B5EF4-FFF2-40B4-BE49-F238E27FC236}">
              <a16:creationId xmlns:a16="http://schemas.microsoft.com/office/drawing/2014/main" id="{00000000-0008-0000-0200-000014000000}"/>
            </a:ext>
          </a:extLst>
        </xdr:cNvPr>
        <xdr:cNvSpPr txBox="1"/>
      </xdr:nvSpPr>
      <xdr:spPr>
        <a:xfrm>
          <a:off x="4000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Exterior complete, landscaping in progress</a:t>
          </a:r>
          <a:endParaRPr lang="en-US" sz="1100" b="1">
            <a:solidFill>
              <a:schemeClr val="bg1"/>
            </a:solidFill>
          </a:endParaRPr>
        </a:p>
      </xdr:txBody>
    </xdr:sp>
    <xdr:clientData fLocksWithSheet="0"/>
  </xdr:twoCellAnchor>
  <xdr:twoCellAnchor>
    <xdr:from>
      <xdr:col>9</xdr:col>
      <xdr:colOff>400050</xdr:colOff>
      <xdr:row>41</xdr:row>
      <xdr:rowOff>76200</xdr:rowOff>
    </xdr:from>
    <xdr:to>
      <xdr:col>16</xdr:col>
      <xdr:colOff>495299</xdr:colOff>
      <xdr:row>42</xdr:row>
      <xdr:rowOff>123825</xdr:rowOff>
    </xdr:to>
    <xdr:sp macro="" textlink="" fLocksText="0">
      <xdr:nvSpPr>
        <xdr:cNvPr id="22" name="TextBox 21">
          <a:extLst>
            <a:ext uri="{FF2B5EF4-FFF2-40B4-BE49-F238E27FC236}">
              <a16:creationId xmlns:a16="http://schemas.microsoft.com/office/drawing/2014/main" id="{00000000-0008-0000-0200-000016000000}"/>
            </a:ext>
          </a:extLst>
        </xdr:cNvPr>
        <xdr:cNvSpPr txBox="1"/>
      </xdr:nvSpPr>
      <xdr:spPr>
        <a:xfrm>
          <a:off x="58864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Interior finishes substantially complete.</a:t>
          </a:r>
        </a:p>
        <a:p>
          <a:pPr algn="ctr"/>
          <a:endParaRPr lang="en-US" sz="1100" b="1">
            <a:solidFill>
              <a:schemeClr val="bg1"/>
            </a:solidFill>
          </a:endParaRPr>
        </a:p>
      </xdr:txBody>
    </xdr:sp>
    <xdr:clientData fLocksWithSheet="0"/>
  </xdr:twoCellAnchor>
  <xdr:twoCellAnchor>
    <xdr:from>
      <xdr:col>2</xdr:col>
      <xdr:colOff>295786</xdr:colOff>
      <xdr:row>47</xdr:row>
      <xdr:rowOff>70473</xdr:rowOff>
    </xdr:from>
    <xdr:to>
      <xdr:col>5</xdr:col>
      <xdr:colOff>541547</xdr:colOff>
      <xdr:row>61</xdr:row>
      <xdr:rowOff>169555</xdr:rowOff>
    </xdr:to>
    <xdr:pic>
      <xdr:nvPicPr>
        <xdr:cNvPr id="23" name="Picture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514986" y="8947773"/>
          <a:ext cx="2074561"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62</xdr:row>
      <xdr:rowOff>76200</xdr:rowOff>
    </xdr:from>
    <xdr:to>
      <xdr:col>7</xdr:col>
      <xdr:colOff>495299</xdr:colOff>
      <xdr:row>63</xdr:row>
      <xdr:rowOff>123825</xdr:rowOff>
    </xdr:to>
    <xdr:sp macro="" textlink="" fLocksText="0">
      <xdr:nvSpPr>
        <xdr:cNvPr id="24" name="TextBox 23">
          <a:extLst>
            <a:ext uri="{FF2B5EF4-FFF2-40B4-BE49-F238E27FC236}">
              <a16:creationId xmlns:a16="http://schemas.microsoft.com/office/drawing/2014/main" id="{00000000-0008-0000-0200-000018000000}"/>
            </a:ext>
          </a:extLst>
        </xdr:cNvPr>
        <xdr:cNvSpPr txBox="1"/>
      </xdr:nvSpPr>
      <xdr:spPr>
        <a:xfrm>
          <a:off x="400050" y="8077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Welding booth</a:t>
          </a:r>
          <a:r>
            <a:rPr lang="en-US" sz="1100" b="1" baseline="0">
              <a:solidFill>
                <a:schemeClr val="bg1"/>
              </a:solidFill>
            </a:rPr>
            <a:t> install</a:t>
          </a:r>
          <a:r>
            <a:rPr lang="en-US" sz="1100" b="1">
              <a:solidFill>
                <a:schemeClr val="bg1"/>
              </a:solidFill>
            </a:rPr>
            <a:t>. Last major scope of work to be completed</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10</xdr:col>
      <xdr:colOff>98612</xdr:colOff>
      <xdr:row>47</xdr:row>
      <xdr:rowOff>70473</xdr:rowOff>
    </xdr:from>
    <xdr:to>
      <xdr:col>16</xdr:col>
      <xdr:colOff>129121</xdr:colOff>
      <xdr:row>61</xdr:row>
      <xdr:rowOff>169555</xdr:rowOff>
    </xdr:to>
    <xdr:pic>
      <xdr:nvPicPr>
        <xdr:cNvPr id="25" name="Picture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5994587" y="8947773"/>
          <a:ext cx="3688109"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62</xdr:row>
      <xdr:rowOff>76200</xdr:rowOff>
    </xdr:from>
    <xdr:to>
      <xdr:col>16</xdr:col>
      <xdr:colOff>495299</xdr:colOff>
      <xdr:row>63</xdr:row>
      <xdr:rowOff>123825</xdr:rowOff>
    </xdr:to>
    <xdr:sp macro="" textlink="" fLocksText="0">
      <xdr:nvSpPr>
        <xdr:cNvPr id="26" name="TextBox 25">
          <a:extLst>
            <a:ext uri="{FF2B5EF4-FFF2-40B4-BE49-F238E27FC236}">
              <a16:creationId xmlns:a16="http://schemas.microsoft.com/office/drawing/2014/main" id="{00000000-0008-0000-0200-00001A000000}"/>
            </a:ext>
          </a:extLst>
        </xdr:cNvPr>
        <xdr:cNvSpPr txBox="1"/>
      </xdr:nvSpPr>
      <xdr:spPr>
        <a:xfrm>
          <a:off x="5886450" y="8077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Metal grinding booths</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xdr:col>
      <xdr:colOff>98612</xdr:colOff>
      <xdr:row>68</xdr:row>
      <xdr:rowOff>70473</xdr:rowOff>
    </xdr:from>
    <xdr:to>
      <xdr:col>7</xdr:col>
      <xdr:colOff>129121</xdr:colOff>
      <xdr:row>82</xdr:row>
      <xdr:rowOff>169555</xdr:rowOff>
    </xdr:to>
    <xdr:pic>
      <xdr:nvPicPr>
        <xdr:cNvPr id="27" name="Picture 26">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708212" y="12948273"/>
          <a:ext cx="3688109"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83</xdr:row>
      <xdr:rowOff>76200</xdr:rowOff>
    </xdr:from>
    <xdr:to>
      <xdr:col>7</xdr:col>
      <xdr:colOff>495299</xdr:colOff>
      <xdr:row>84</xdr:row>
      <xdr:rowOff>123825</xdr:rowOff>
    </xdr:to>
    <xdr:sp macro="" textlink="" fLocksText="0">
      <xdr:nvSpPr>
        <xdr:cNvPr id="28" name="TextBox 27">
          <a:extLst>
            <a:ext uri="{FF2B5EF4-FFF2-40B4-BE49-F238E27FC236}">
              <a16:creationId xmlns:a16="http://schemas.microsoft.com/office/drawing/2014/main" id="{00000000-0008-0000-0200-00001C000000}"/>
            </a:ext>
          </a:extLst>
        </xdr:cNvPr>
        <xdr:cNvSpPr txBox="1"/>
      </xdr:nvSpPr>
      <xdr:spPr>
        <a:xfrm>
          <a:off x="400050" y="122777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Precision machining shop.</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10</xdr:col>
      <xdr:colOff>98612</xdr:colOff>
      <xdr:row>68</xdr:row>
      <xdr:rowOff>70473</xdr:rowOff>
    </xdr:from>
    <xdr:to>
      <xdr:col>16</xdr:col>
      <xdr:colOff>129121</xdr:colOff>
      <xdr:row>82</xdr:row>
      <xdr:rowOff>169555</xdr:rowOff>
    </xdr:to>
    <xdr:pic>
      <xdr:nvPicPr>
        <xdr:cNvPr id="29" name="Picture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5994587" y="12948273"/>
          <a:ext cx="3688109"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83</xdr:row>
      <xdr:rowOff>76200</xdr:rowOff>
    </xdr:from>
    <xdr:to>
      <xdr:col>16</xdr:col>
      <xdr:colOff>495299</xdr:colOff>
      <xdr:row>84</xdr:row>
      <xdr:rowOff>123825</xdr:rowOff>
    </xdr:to>
    <xdr:sp macro="" textlink="" fLocksText="0">
      <xdr:nvSpPr>
        <xdr:cNvPr id="30" name="TextBox 29">
          <a:extLst>
            <a:ext uri="{FF2B5EF4-FFF2-40B4-BE49-F238E27FC236}">
              <a16:creationId xmlns:a16="http://schemas.microsoft.com/office/drawing/2014/main" id="{00000000-0008-0000-0200-00001E000000}"/>
            </a:ext>
          </a:extLst>
        </xdr:cNvPr>
        <xdr:cNvSpPr txBox="1"/>
      </xdr:nvSpPr>
      <xdr:spPr>
        <a:xfrm>
          <a:off x="5886450" y="122777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Drafting classroom</a:t>
          </a:r>
        </a:p>
        <a:p>
          <a:pPr algn="ctr"/>
          <a:endParaRPr lang="en-US" sz="1100" b="1">
            <a:solidFill>
              <a:schemeClr val="bg1"/>
            </a:solidFill>
          </a:endParaRPr>
        </a:p>
      </xdr:txBody>
    </xdr:sp>
    <xdr:clientData fLocksWithSheet="0"/>
  </xdr:twoCellAnchor>
  <xdr:twoCellAnchor editAs="oneCell">
    <xdr:from>
      <xdr:col>0</xdr:col>
      <xdr:colOff>180974</xdr:colOff>
      <xdr:row>3</xdr:row>
      <xdr:rowOff>127622</xdr:rowOff>
    </xdr:from>
    <xdr:to>
      <xdr:col>7</xdr:col>
      <xdr:colOff>493411</xdr:colOff>
      <xdr:row>21</xdr:row>
      <xdr:rowOff>133349</xdr:rowOff>
    </xdr:to>
    <xdr:pic>
      <xdr:nvPicPr>
        <xdr:cNvPr id="4" name="Picture 3">
          <a:extLst>
            <a:ext uri="{FF2B5EF4-FFF2-40B4-BE49-F238E27FC236}">
              <a16:creationId xmlns:a16="http://schemas.microsoft.com/office/drawing/2014/main" id="{A772CC2C-FE61-4D6F-8CCE-DDA4D58205B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180974" y="622922"/>
          <a:ext cx="4579637" cy="3434727"/>
        </a:xfrm>
        <a:prstGeom prst="rect">
          <a:avLst/>
        </a:prstGeom>
      </xdr:spPr>
    </xdr:pic>
    <xdr:clientData/>
  </xdr:twoCellAnchor>
  <xdr:twoCellAnchor editAs="oneCell">
    <xdr:from>
      <xdr:col>10</xdr:col>
      <xdr:colOff>38100</xdr:colOff>
      <xdr:row>4</xdr:row>
      <xdr:rowOff>73648</xdr:rowOff>
    </xdr:from>
    <xdr:to>
      <xdr:col>16</xdr:col>
      <xdr:colOff>161925</xdr:colOff>
      <xdr:row>30</xdr:row>
      <xdr:rowOff>162548</xdr:rowOff>
    </xdr:to>
    <xdr:pic>
      <xdr:nvPicPr>
        <xdr:cNvPr id="6" name="Picture 5">
          <a:extLst>
            <a:ext uri="{FF2B5EF4-FFF2-40B4-BE49-F238E27FC236}">
              <a16:creationId xmlns:a16="http://schemas.microsoft.com/office/drawing/2014/main" id="{CE1ED6C0-B9CE-447A-B0B9-294389D0ADB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a:off x="5934075" y="759448"/>
          <a:ext cx="3781425" cy="5041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600075</xdr:colOff>
      <xdr:row>5</xdr:row>
      <xdr:rowOff>70473</xdr:rowOff>
    </xdr:from>
    <xdr:to>
      <xdr:col>7</xdr:col>
      <xdr:colOff>237259</xdr:colOff>
      <xdr:row>19</xdr:row>
      <xdr:rowOff>169555</xdr:rowOff>
    </xdr:to>
    <xdr:pic>
      <xdr:nvPicPr>
        <xdr:cNvPr id="2" name="Picture 1">
          <a:extLst>
            <a:ext uri="{FF2B5EF4-FFF2-40B4-BE49-F238E27FC236}">
              <a16:creationId xmlns:a16="http://schemas.microsoft.com/office/drawing/2014/main" id="{9BEDC6E9-D743-4311-9572-3388DB709E87}"/>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600075" y="9467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20</xdr:row>
      <xdr:rowOff>76200</xdr:rowOff>
    </xdr:from>
    <xdr:to>
      <xdr:col>7</xdr:col>
      <xdr:colOff>495299</xdr:colOff>
      <xdr:row>21</xdr:row>
      <xdr:rowOff>123825</xdr:rowOff>
    </xdr:to>
    <xdr:sp macro="" textlink="" fLocksText="0">
      <xdr:nvSpPr>
        <xdr:cNvPr id="3" name="TextBox 2">
          <a:extLst>
            <a:ext uri="{FF2B5EF4-FFF2-40B4-BE49-F238E27FC236}">
              <a16:creationId xmlns:a16="http://schemas.microsoft.com/office/drawing/2014/main" id="{1B6DA35D-1AA6-4C24-9DB5-D5E02EEA6618}"/>
            </a:ext>
          </a:extLst>
        </xdr:cNvPr>
        <xdr:cNvSpPr txBox="1"/>
      </xdr:nvSpPr>
      <xdr:spPr>
        <a:xfrm>
          <a:off x="400050" y="38100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Right-click</a:t>
          </a:r>
          <a:r>
            <a:rPr lang="en-US" sz="1100" b="1" baseline="0">
              <a:solidFill>
                <a:schemeClr val="bg1"/>
              </a:solidFill>
            </a:rPr>
            <a:t> on picture above to change picture to photos of the project.</a:t>
          </a:r>
        </a:p>
        <a:p>
          <a:pPr algn="ctr"/>
          <a:endParaRPr lang="en-US" sz="1100" b="1">
            <a:solidFill>
              <a:schemeClr val="bg1"/>
            </a:solidFill>
          </a:endParaRPr>
        </a:p>
      </xdr:txBody>
    </xdr:sp>
    <xdr:clientData fLocksWithSheet="0"/>
  </xdr:twoCellAnchor>
  <xdr:twoCellAnchor>
    <xdr:from>
      <xdr:col>9</xdr:col>
      <xdr:colOff>600075</xdr:colOff>
      <xdr:row>5</xdr:row>
      <xdr:rowOff>70472</xdr:rowOff>
    </xdr:from>
    <xdr:to>
      <xdr:col>16</xdr:col>
      <xdr:colOff>237259</xdr:colOff>
      <xdr:row>30</xdr:row>
      <xdr:rowOff>57149</xdr:rowOff>
    </xdr:to>
    <xdr:pic>
      <xdr:nvPicPr>
        <xdr:cNvPr id="4" name="Picture 3">
          <a:extLst>
            <a:ext uri="{FF2B5EF4-FFF2-40B4-BE49-F238E27FC236}">
              <a16:creationId xmlns:a16="http://schemas.microsoft.com/office/drawing/2014/main" id="{12319B3B-78F8-48F7-9D8C-6DA4A138776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5886450" y="946772"/>
          <a:ext cx="3904384" cy="4749177"/>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20</xdr:row>
      <xdr:rowOff>76200</xdr:rowOff>
    </xdr:from>
    <xdr:to>
      <xdr:col>16</xdr:col>
      <xdr:colOff>495299</xdr:colOff>
      <xdr:row>21</xdr:row>
      <xdr:rowOff>123825</xdr:rowOff>
    </xdr:to>
    <xdr:sp macro="" textlink="" fLocksText="0">
      <xdr:nvSpPr>
        <xdr:cNvPr id="5" name="TextBox 4">
          <a:extLst>
            <a:ext uri="{FF2B5EF4-FFF2-40B4-BE49-F238E27FC236}">
              <a16:creationId xmlns:a16="http://schemas.microsoft.com/office/drawing/2014/main" id="{54457C49-A77D-4A3C-9DAE-D7FDE037E86C}"/>
            </a:ext>
          </a:extLst>
        </xdr:cNvPr>
        <xdr:cNvSpPr txBox="1"/>
      </xdr:nvSpPr>
      <xdr:spPr>
        <a:xfrm>
          <a:off x="5686425" y="38100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Triple-click on this text to change the caption.</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600075</xdr:colOff>
      <xdr:row>26</xdr:row>
      <xdr:rowOff>70473</xdr:rowOff>
    </xdr:from>
    <xdr:to>
      <xdr:col>7</xdr:col>
      <xdr:colOff>237259</xdr:colOff>
      <xdr:row>40</xdr:row>
      <xdr:rowOff>169555</xdr:rowOff>
    </xdr:to>
    <xdr:pic>
      <xdr:nvPicPr>
        <xdr:cNvPr id="6" name="Picture 5">
          <a:extLst>
            <a:ext uri="{FF2B5EF4-FFF2-40B4-BE49-F238E27FC236}">
              <a16:creationId xmlns:a16="http://schemas.microsoft.com/office/drawing/2014/main" id="{8098E744-01BE-4845-A566-5F9CF852E1AB}"/>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600075" y="49472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41</xdr:row>
      <xdr:rowOff>76200</xdr:rowOff>
    </xdr:from>
    <xdr:to>
      <xdr:col>7</xdr:col>
      <xdr:colOff>495299</xdr:colOff>
      <xdr:row>42</xdr:row>
      <xdr:rowOff>123825</xdr:rowOff>
    </xdr:to>
    <xdr:sp macro="" textlink="" fLocksText="0">
      <xdr:nvSpPr>
        <xdr:cNvPr id="7" name="TextBox 6">
          <a:extLst>
            <a:ext uri="{FF2B5EF4-FFF2-40B4-BE49-F238E27FC236}">
              <a16:creationId xmlns:a16="http://schemas.microsoft.com/office/drawing/2014/main" id="{5573CEB7-B8EF-424F-B55F-2DFA46C8151B}"/>
            </a:ext>
          </a:extLst>
        </xdr:cNvPr>
        <xdr:cNvSpPr txBox="1"/>
      </xdr:nvSpPr>
      <xdr:spPr>
        <a:xfrm>
          <a:off x="400050" y="78105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Picture caption here.</a:t>
          </a:r>
          <a:endParaRPr lang="en-US" sz="1100" b="1">
            <a:solidFill>
              <a:schemeClr val="bg1"/>
            </a:solidFill>
          </a:endParaRPr>
        </a:p>
      </xdr:txBody>
    </xdr:sp>
    <xdr:clientData fLocksWithSheet="0"/>
  </xdr:twoCellAnchor>
  <xdr:twoCellAnchor>
    <xdr:from>
      <xdr:col>9</xdr:col>
      <xdr:colOff>400050</xdr:colOff>
      <xdr:row>41</xdr:row>
      <xdr:rowOff>76200</xdr:rowOff>
    </xdr:from>
    <xdr:to>
      <xdr:col>16</xdr:col>
      <xdr:colOff>495299</xdr:colOff>
      <xdr:row>42</xdr:row>
      <xdr:rowOff>123825</xdr:rowOff>
    </xdr:to>
    <xdr:sp macro="" textlink="" fLocksText="0">
      <xdr:nvSpPr>
        <xdr:cNvPr id="8" name="TextBox 7">
          <a:extLst>
            <a:ext uri="{FF2B5EF4-FFF2-40B4-BE49-F238E27FC236}">
              <a16:creationId xmlns:a16="http://schemas.microsoft.com/office/drawing/2014/main" id="{5824E700-0F9F-4A2C-BA08-B449FA5E6715}"/>
            </a:ext>
          </a:extLst>
        </xdr:cNvPr>
        <xdr:cNvSpPr txBox="1"/>
      </xdr:nvSpPr>
      <xdr:spPr>
        <a:xfrm>
          <a:off x="5686425" y="78105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Picture caption here.</a:t>
          </a:r>
        </a:p>
        <a:p>
          <a:pPr algn="ctr"/>
          <a:endParaRPr lang="en-US" sz="1100" b="1">
            <a:solidFill>
              <a:schemeClr val="bg1"/>
            </a:solidFill>
          </a:endParaRPr>
        </a:p>
      </xdr:txBody>
    </xdr:sp>
    <xdr:clientData fLocksWithSheet="0"/>
  </xdr:twoCellAnchor>
  <xdr:twoCellAnchor>
    <xdr:from>
      <xdr:col>0</xdr:col>
      <xdr:colOff>600075</xdr:colOff>
      <xdr:row>47</xdr:row>
      <xdr:rowOff>70473</xdr:rowOff>
    </xdr:from>
    <xdr:to>
      <xdr:col>7</xdr:col>
      <xdr:colOff>237259</xdr:colOff>
      <xdr:row>61</xdr:row>
      <xdr:rowOff>169555</xdr:rowOff>
    </xdr:to>
    <xdr:pic>
      <xdr:nvPicPr>
        <xdr:cNvPr id="9" name="Picture 8">
          <a:extLst>
            <a:ext uri="{FF2B5EF4-FFF2-40B4-BE49-F238E27FC236}">
              <a16:creationId xmlns:a16="http://schemas.microsoft.com/office/drawing/2014/main" id="{3098A26A-8256-4FF7-80AD-A65398B0FD6D}"/>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600075" y="89477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62</xdr:row>
      <xdr:rowOff>76200</xdr:rowOff>
    </xdr:from>
    <xdr:to>
      <xdr:col>7</xdr:col>
      <xdr:colOff>495299</xdr:colOff>
      <xdr:row>63</xdr:row>
      <xdr:rowOff>123825</xdr:rowOff>
    </xdr:to>
    <xdr:sp macro="" textlink="" fLocksText="0">
      <xdr:nvSpPr>
        <xdr:cNvPr id="10" name="TextBox 9">
          <a:extLst>
            <a:ext uri="{FF2B5EF4-FFF2-40B4-BE49-F238E27FC236}">
              <a16:creationId xmlns:a16="http://schemas.microsoft.com/office/drawing/2014/main" id="{0326007E-FE22-4141-9539-E87E909B06C7}"/>
            </a:ext>
          </a:extLst>
        </xdr:cNvPr>
        <xdr:cNvSpPr txBox="1"/>
      </xdr:nvSpPr>
      <xdr:spPr>
        <a:xfrm>
          <a:off x="400050" y="118110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47</xdr:row>
      <xdr:rowOff>70473</xdr:rowOff>
    </xdr:from>
    <xdr:to>
      <xdr:col>16</xdr:col>
      <xdr:colOff>237259</xdr:colOff>
      <xdr:row>61</xdr:row>
      <xdr:rowOff>169555</xdr:rowOff>
    </xdr:to>
    <xdr:pic>
      <xdr:nvPicPr>
        <xdr:cNvPr id="11" name="Picture 10">
          <a:extLst>
            <a:ext uri="{FF2B5EF4-FFF2-40B4-BE49-F238E27FC236}">
              <a16:creationId xmlns:a16="http://schemas.microsoft.com/office/drawing/2014/main" id="{B40C7447-9B5C-4EFC-BB5F-3F03E3D1E407}"/>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5886450" y="89477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62</xdr:row>
      <xdr:rowOff>76200</xdr:rowOff>
    </xdr:from>
    <xdr:to>
      <xdr:col>16</xdr:col>
      <xdr:colOff>495299</xdr:colOff>
      <xdr:row>63</xdr:row>
      <xdr:rowOff>123825</xdr:rowOff>
    </xdr:to>
    <xdr:sp macro="" textlink="" fLocksText="0">
      <xdr:nvSpPr>
        <xdr:cNvPr id="12" name="TextBox 11">
          <a:extLst>
            <a:ext uri="{FF2B5EF4-FFF2-40B4-BE49-F238E27FC236}">
              <a16:creationId xmlns:a16="http://schemas.microsoft.com/office/drawing/2014/main" id="{77817EF5-A958-46BE-91CE-FB5C463BA1AA}"/>
            </a:ext>
          </a:extLst>
        </xdr:cNvPr>
        <xdr:cNvSpPr txBox="1"/>
      </xdr:nvSpPr>
      <xdr:spPr>
        <a:xfrm>
          <a:off x="5686425" y="118110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600075</xdr:colOff>
      <xdr:row>68</xdr:row>
      <xdr:rowOff>70473</xdr:rowOff>
    </xdr:from>
    <xdr:to>
      <xdr:col>7</xdr:col>
      <xdr:colOff>237259</xdr:colOff>
      <xdr:row>82</xdr:row>
      <xdr:rowOff>169555</xdr:rowOff>
    </xdr:to>
    <xdr:pic>
      <xdr:nvPicPr>
        <xdr:cNvPr id="13" name="Picture 12">
          <a:extLst>
            <a:ext uri="{FF2B5EF4-FFF2-40B4-BE49-F238E27FC236}">
              <a16:creationId xmlns:a16="http://schemas.microsoft.com/office/drawing/2014/main" id="{492DF5D5-B6D9-4DCB-9BEC-916F38FA0871}"/>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600075" y="129482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83</xdr:row>
      <xdr:rowOff>76200</xdr:rowOff>
    </xdr:from>
    <xdr:to>
      <xdr:col>7</xdr:col>
      <xdr:colOff>495299</xdr:colOff>
      <xdr:row>84</xdr:row>
      <xdr:rowOff>123825</xdr:rowOff>
    </xdr:to>
    <xdr:sp macro="" textlink="" fLocksText="0">
      <xdr:nvSpPr>
        <xdr:cNvPr id="14" name="TextBox 13">
          <a:extLst>
            <a:ext uri="{FF2B5EF4-FFF2-40B4-BE49-F238E27FC236}">
              <a16:creationId xmlns:a16="http://schemas.microsoft.com/office/drawing/2014/main" id="{F79BAAE3-2A87-4382-88D9-D21DA69466E6}"/>
            </a:ext>
          </a:extLst>
        </xdr:cNvPr>
        <xdr:cNvSpPr txBox="1"/>
      </xdr:nvSpPr>
      <xdr:spPr>
        <a:xfrm>
          <a:off x="400050" y="158115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68</xdr:row>
      <xdr:rowOff>70473</xdr:rowOff>
    </xdr:from>
    <xdr:to>
      <xdr:col>16</xdr:col>
      <xdr:colOff>237259</xdr:colOff>
      <xdr:row>82</xdr:row>
      <xdr:rowOff>169555</xdr:rowOff>
    </xdr:to>
    <xdr:pic>
      <xdr:nvPicPr>
        <xdr:cNvPr id="15" name="Picture 14">
          <a:extLst>
            <a:ext uri="{FF2B5EF4-FFF2-40B4-BE49-F238E27FC236}">
              <a16:creationId xmlns:a16="http://schemas.microsoft.com/office/drawing/2014/main" id="{F92CBA64-772A-4023-8B0A-451260EC65B9}"/>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5886450" y="129482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83</xdr:row>
      <xdr:rowOff>76200</xdr:rowOff>
    </xdr:from>
    <xdr:to>
      <xdr:col>16</xdr:col>
      <xdr:colOff>495299</xdr:colOff>
      <xdr:row>84</xdr:row>
      <xdr:rowOff>123825</xdr:rowOff>
    </xdr:to>
    <xdr:sp macro="" textlink="" fLocksText="0">
      <xdr:nvSpPr>
        <xdr:cNvPr id="16" name="TextBox 15">
          <a:extLst>
            <a:ext uri="{FF2B5EF4-FFF2-40B4-BE49-F238E27FC236}">
              <a16:creationId xmlns:a16="http://schemas.microsoft.com/office/drawing/2014/main" id="{AD50D49B-E6E0-4924-B51F-ACE2C2DEBFF5}"/>
            </a:ext>
          </a:extLst>
        </xdr:cNvPr>
        <xdr:cNvSpPr txBox="1"/>
      </xdr:nvSpPr>
      <xdr:spPr>
        <a:xfrm>
          <a:off x="5686425" y="158115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image credit: www.bownegroup.com</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editAs="oneCell">
    <xdr:from>
      <xdr:col>0</xdr:col>
      <xdr:colOff>180974</xdr:colOff>
      <xdr:row>3</xdr:row>
      <xdr:rowOff>127622</xdr:rowOff>
    </xdr:from>
    <xdr:to>
      <xdr:col>7</xdr:col>
      <xdr:colOff>493411</xdr:colOff>
      <xdr:row>21</xdr:row>
      <xdr:rowOff>133350</xdr:rowOff>
    </xdr:to>
    <xdr:pic>
      <xdr:nvPicPr>
        <xdr:cNvPr id="17" name="Picture 16">
          <a:extLst>
            <a:ext uri="{FF2B5EF4-FFF2-40B4-BE49-F238E27FC236}">
              <a16:creationId xmlns:a16="http://schemas.microsoft.com/office/drawing/2014/main" id="{D8BBD493-9AB0-4605-83F6-6A110573714C}"/>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180974" y="622922"/>
          <a:ext cx="4579637" cy="3434728"/>
        </a:xfrm>
        <a:prstGeom prst="rect">
          <a:avLst/>
        </a:prstGeom>
      </xdr:spPr>
    </xdr:pic>
    <xdr:clientData/>
  </xdr:twoCellAnchor>
  <xdr:twoCellAnchor editAs="oneCell">
    <xdr:from>
      <xdr:col>9</xdr:col>
      <xdr:colOff>533400</xdr:colOff>
      <xdr:row>4</xdr:row>
      <xdr:rowOff>73648</xdr:rowOff>
    </xdr:from>
    <xdr:to>
      <xdr:col>16</xdr:col>
      <xdr:colOff>276225</xdr:colOff>
      <xdr:row>30</xdr:row>
      <xdr:rowOff>162548</xdr:rowOff>
    </xdr:to>
    <xdr:pic>
      <xdr:nvPicPr>
        <xdr:cNvPr id="18" name="Picture 17">
          <a:extLst>
            <a:ext uri="{FF2B5EF4-FFF2-40B4-BE49-F238E27FC236}">
              <a16:creationId xmlns:a16="http://schemas.microsoft.com/office/drawing/2014/main" id="{EF4FE0A8-F913-46DA-B96D-348037935252}"/>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5819775" y="759448"/>
          <a:ext cx="4010025" cy="50419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265642</xdr:colOff>
      <xdr:row>7</xdr:row>
      <xdr:rowOff>624</xdr:rowOff>
    </xdr:from>
    <xdr:to>
      <xdr:col>5</xdr:col>
      <xdr:colOff>620183</xdr:colOff>
      <xdr:row>21</xdr:row>
      <xdr:rowOff>64124</xdr:rowOff>
    </xdr:to>
    <xdr:pic>
      <xdr:nvPicPr>
        <xdr:cNvPr id="2" name="Picture 1">
          <a:extLst>
            <a:ext uri="{FF2B5EF4-FFF2-40B4-BE49-F238E27FC236}">
              <a16:creationId xmlns:a16="http://schemas.microsoft.com/office/drawing/2014/main" id="{69C825F3-4068-48C5-A9EE-A0CDCAE36073}"/>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65642" y="1257924"/>
          <a:ext cx="3640666" cy="273050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6</xdr:col>
      <xdr:colOff>95251</xdr:colOff>
      <xdr:row>2</xdr:row>
      <xdr:rowOff>31750</xdr:rowOff>
    </xdr:from>
    <xdr:to>
      <xdr:col>10</xdr:col>
      <xdr:colOff>609601</xdr:colOff>
      <xdr:row>4</xdr:row>
      <xdr:rowOff>177800</xdr:rowOff>
    </xdr:to>
    <xdr:sp macro="" textlink="" fLocksText="0">
      <xdr:nvSpPr>
        <xdr:cNvPr id="3" name="TextBox 2">
          <a:extLst>
            <a:ext uri="{FF2B5EF4-FFF2-40B4-BE49-F238E27FC236}">
              <a16:creationId xmlns:a16="http://schemas.microsoft.com/office/drawing/2014/main" id="{ACC019AA-06AA-4E52-B4E8-5AAC4172FE90}"/>
            </a:ext>
          </a:extLst>
        </xdr:cNvPr>
        <xdr:cNvSpPr txBox="1"/>
      </xdr:nvSpPr>
      <xdr:spPr>
        <a:xfrm>
          <a:off x="4038601" y="412750"/>
          <a:ext cx="2924175" cy="45085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solidFill>
                <a:schemeClr val="bg1"/>
              </a:solidFill>
            </a:rPr>
            <a:t>Weld Shop Renovation</a:t>
          </a: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11</xdr:col>
      <xdr:colOff>161607</xdr:colOff>
      <xdr:row>6</xdr:row>
      <xdr:rowOff>164136</xdr:rowOff>
    </xdr:from>
    <xdr:to>
      <xdr:col>16</xdr:col>
      <xdr:colOff>511915</xdr:colOff>
      <xdr:row>21</xdr:row>
      <xdr:rowOff>33961</xdr:rowOff>
    </xdr:to>
    <xdr:pic>
      <xdr:nvPicPr>
        <xdr:cNvPr id="4" name="Picture 3">
          <a:extLst>
            <a:ext uri="{FF2B5EF4-FFF2-40B4-BE49-F238E27FC236}">
              <a16:creationId xmlns:a16="http://schemas.microsoft.com/office/drawing/2014/main" id="{319C0938-EEAA-499D-A311-98E75EA5BCA4}"/>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7172007" y="1230936"/>
          <a:ext cx="3636433" cy="2727325"/>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421262</xdr:colOff>
      <xdr:row>33</xdr:row>
      <xdr:rowOff>108576</xdr:rowOff>
    </xdr:from>
    <xdr:to>
      <xdr:col>6</xdr:col>
      <xdr:colOff>118578</xdr:colOff>
      <xdr:row>47</xdr:row>
      <xdr:rowOff>172076</xdr:rowOff>
    </xdr:to>
    <xdr:pic>
      <xdr:nvPicPr>
        <xdr:cNvPr id="5" name="Picture 4">
          <a:extLst>
            <a:ext uri="{FF2B5EF4-FFF2-40B4-BE49-F238E27FC236}">
              <a16:creationId xmlns:a16="http://schemas.microsoft.com/office/drawing/2014/main" id="{8690C9B1-7CC7-4918-AB61-01999613A38F}"/>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1262" y="6318876"/>
          <a:ext cx="3640666" cy="273050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10</xdr:col>
      <xdr:colOff>438150</xdr:colOff>
      <xdr:row>31</xdr:row>
      <xdr:rowOff>131565</xdr:rowOff>
    </xdr:from>
    <xdr:to>
      <xdr:col>16</xdr:col>
      <xdr:colOff>551431</xdr:colOff>
      <xdr:row>47</xdr:row>
      <xdr:rowOff>126039</xdr:rowOff>
    </xdr:to>
    <xdr:pic>
      <xdr:nvPicPr>
        <xdr:cNvPr id="6" name="Picture 5">
          <a:extLst>
            <a:ext uri="{FF2B5EF4-FFF2-40B4-BE49-F238E27FC236}">
              <a16:creationId xmlns:a16="http://schemas.microsoft.com/office/drawing/2014/main" id="{1B408B19-442A-4DBB-A31B-B7DB2F77B8E3}"/>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6791325" y="5960865"/>
          <a:ext cx="4056631" cy="3042474"/>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414866</xdr:colOff>
      <xdr:row>57</xdr:row>
      <xdr:rowOff>14911</xdr:rowOff>
    </xdr:from>
    <xdr:to>
      <xdr:col>7</xdr:col>
      <xdr:colOff>371475</xdr:colOff>
      <xdr:row>75</xdr:row>
      <xdr:rowOff>3800</xdr:rowOff>
    </xdr:to>
    <xdr:pic>
      <xdr:nvPicPr>
        <xdr:cNvPr id="7" name="Picture 6">
          <a:extLst>
            <a:ext uri="{FF2B5EF4-FFF2-40B4-BE49-F238E27FC236}">
              <a16:creationId xmlns:a16="http://schemas.microsoft.com/office/drawing/2014/main" id="{F6F1F1AC-F03E-443C-AF46-4099784832FE}"/>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414866" y="10797211"/>
          <a:ext cx="4557184" cy="3417889"/>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xdr:col>
      <xdr:colOff>365126</xdr:colOff>
      <xdr:row>75</xdr:row>
      <xdr:rowOff>63500</xdr:rowOff>
    </xdr:from>
    <xdr:to>
      <xdr:col>5</xdr:col>
      <xdr:colOff>619126</xdr:colOff>
      <xdr:row>77</xdr:row>
      <xdr:rowOff>38099</xdr:rowOff>
    </xdr:to>
    <xdr:sp macro="" textlink="" fLocksText="0">
      <xdr:nvSpPr>
        <xdr:cNvPr id="8" name="TextBox 7">
          <a:extLst>
            <a:ext uri="{FF2B5EF4-FFF2-40B4-BE49-F238E27FC236}">
              <a16:creationId xmlns:a16="http://schemas.microsoft.com/office/drawing/2014/main" id="{9B60CDAA-39FA-4846-AF3D-97899C1EE8F0}"/>
            </a:ext>
          </a:extLst>
        </xdr:cNvPr>
        <xdr:cNvSpPr txBox="1"/>
      </xdr:nvSpPr>
      <xdr:spPr>
        <a:xfrm>
          <a:off x="1022351" y="14274800"/>
          <a:ext cx="2882900" cy="355599"/>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Framing the spaces</a:t>
          </a: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485775</xdr:colOff>
      <xdr:row>56</xdr:row>
      <xdr:rowOff>24676</xdr:rowOff>
    </xdr:from>
    <xdr:to>
      <xdr:col>16</xdr:col>
      <xdr:colOff>550014</xdr:colOff>
      <xdr:row>74</xdr:row>
      <xdr:rowOff>94287</xdr:rowOff>
    </xdr:to>
    <xdr:pic>
      <xdr:nvPicPr>
        <xdr:cNvPr id="9" name="Picture 8">
          <a:extLst>
            <a:ext uri="{FF2B5EF4-FFF2-40B4-BE49-F238E27FC236}">
              <a16:creationId xmlns:a16="http://schemas.microsoft.com/office/drawing/2014/main" id="{1C415BA7-8212-444E-9795-94B8FE566425}"/>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rcRect/>
        <a:stretch/>
      </xdr:blipFill>
      <xdr:spPr>
        <a:xfrm>
          <a:off x="6181725" y="10616476"/>
          <a:ext cx="4664814" cy="3498611"/>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11</xdr:col>
      <xdr:colOff>209551</xdr:colOff>
      <xdr:row>74</xdr:row>
      <xdr:rowOff>161925</xdr:rowOff>
    </xdr:from>
    <xdr:to>
      <xdr:col>15</xdr:col>
      <xdr:colOff>454026</xdr:colOff>
      <xdr:row>76</xdr:row>
      <xdr:rowOff>104775</xdr:rowOff>
    </xdr:to>
    <xdr:sp macro="" textlink="" fLocksText="0">
      <xdr:nvSpPr>
        <xdr:cNvPr id="10" name="TextBox 9">
          <a:extLst>
            <a:ext uri="{FF2B5EF4-FFF2-40B4-BE49-F238E27FC236}">
              <a16:creationId xmlns:a16="http://schemas.microsoft.com/office/drawing/2014/main" id="{F2A4C3B0-A9B9-4E12-8945-177D3E3A4402}"/>
            </a:ext>
          </a:extLst>
        </xdr:cNvPr>
        <xdr:cNvSpPr txBox="1"/>
      </xdr:nvSpPr>
      <xdr:spPr>
        <a:xfrm>
          <a:off x="7219951" y="14182725"/>
          <a:ext cx="2873375" cy="32385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Framing </a:t>
          </a:r>
          <a:endParaRPr lang="en-US" sz="1100" b="1" baseline="0">
            <a:solidFill>
              <a:schemeClr val="bg1"/>
            </a:solidFill>
          </a:endParaRP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238126</xdr:colOff>
      <xdr:row>21</xdr:row>
      <xdr:rowOff>124449</xdr:rowOff>
    </xdr:from>
    <xdr:to>
      <xdr:col>6</xdr:col>
      <xdr:colOff>57150</xdr:colOff>
      <xdr:row>23</xdr:row>
      <xdr:rowOff>99048</xdr:rowOff>
    </xdr:to>
    <xdr:sp macro="" textlink="" fLocksText="0">
      <xdr:nvSpPr>
        <xdr:cNvPr id="11" name="TextBox 10">
          <a:extLst>
            <a:ext uri="{FF2B5EF4-FFF2-40B4-BE49-F238E27FC236}">
              <a16:creationId xmlns:a16="http://schemas.microsoft.com/office/drawing/2014/main" id="{706EF3B5-3268-45A5-A7A1-D54434AAA275}"/>
            </a:ext>
          </a:extLst>
        </xdr:cNvPr>
        <xdr:cNvSpPr txBox="1"/>
      </xdr:nvSpPr>
      <xdr:spPr>
        <a:xfrm>
          <a:off x="238126" y="4048749"/>
          <a:ext cx="3762374" cy="355599"/>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South face of building - new Mezzanine framing</a:t>
          </a: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11</xdr:col>
      <xdr:colOff>18732</xdr:colOff>
      <xdr:row>21</xdr:row>
      <xdr:rowOff>68886</xdr:rowOff>
    </xdr:from>
    <xdr:to>
      <xdr:col>16</xdr:col>
      <xdr:colOff>494981</xdr:colOff>
      <xdr:row>23</xdr:row>
      <xdr:rowOff>43485</xdr:rowOff>
    </xdr:to>
    <xdr:sp macro="" textlink="" fLocksText="0">
      <xdr:nvSpPr>
        <xdr:cNvPr id="12" name="TextBox 11">
          <a:extLst>
            <a:ext uri="{FF2B5EF4-FFF2-40B4-BE49-F238E27FC236}">
              <a16:creationId xmlns:a16="http://schemas.microsoft.com/office/drawing/2014/main" id="{3908209C-4340-4CFF-9369-989F1A7555C0}"/>
            </a:ext>
          </a:extLst>
        </xdr:cNvPr>
        <xdr:cNvSpPr txBox="1"/>
      </xdr:nvSpPr>
      <xdr:spPr>
        <a:xfrm>
          <a:off x="7029132" y="3993186"/>
          <a:ext cx="3762374" cy="355599"/>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West face of building - along Lincoln Ave</a:t>
          </a: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xdr:col>
      <xdr:colOff>106937</xdr:colOff>
      <xdr:row>48</xdr:row>
      <xdr:rowOff>60951</xdr:rowOff>
    </xdr:from>
    <xdr:to>
      <xdr:col>5</xdr:col>
      <xdr:colOff>360937</xdr:colOff>
      <xdr:row>50</xdr:row>
      <xdr:rowOff>35550</xdr:rowOff>
    </xdr:to>
    <xdr:sp macro="" textlink="" fLocksText="0">
      <xdr:nvSpPr>
        <xdr:cNvPr id="13" name="TextBox 12">
          <a:extLst>
            <a:ext uri="{FF2B5EF4-FFF2-40B4-BE49-F238E27FC236}">
              <a16:creationId xmlns:a16="http://schemas.microsoft.com/office/drawing/2014/main" id="{5AD4A09A-F33C-419C-AF6E-D5CE31F0C3B1}"/>
            </a:ext>
          </a:extLst>
        </xdr:cNvPr>
        <xdr:cNvSpPr txBox="1"/>
      </xdr:nvSpPr>
      <xdr:spPr>
        <a:xfrm>
          <a:off x="764162" y="9128751"/>
          <a:ext cx="2882900" cy="355599"/>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North Face</a:t>
          </a:r>
          <a:r>
            <a:rPr lang="en-US" sz="1100" b="1" baseline="0">
              <a:solidFill>
                <a:schemeClr val="bg1"/>
              </a:solidFill>
            </a:rPr>
            <a:t> - this will be the new front entry	</a:t>
          </a:r>
          <a:endParaRPr lang="en-US" sz="1100" b="1">
            <a:solidFill>
              <a:schemeClr val="bg1"/>
            </a:solidFill>
          </a:endParaRP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11</xdr:col>
      <xdr:colOff>553548</xdr:colOff>
      <xdr:row>48</xdr:row>
      <xdr:rowOff>8563</xdr:rowOff>
    </xdr:from>
    <xdr:to>
      <xdr:col>16</xdr:col>
      <xdr:colOff>150323</xdr:colOff>
      <xdr:row>49</xdr:row>
      <xdr:rowOff>173662</xdr:rowOff>
    </xdr:to>
    <xdr:sp macro="" textlink="" fLocksText="0">
      <xdr:nvSpPr>
        <xdr:cNvPr id="14" name="TextBox 13">
          <a:extLst>
            <a:ext uri="{FF2B5EF4-FFF2-40B4-BE49-F238E27FC236}">
              <a16:creationId xmlns:a16="http://schemas.microsoft.com/office/drawing/2014/main" id="{704BBF55-4F09-4C2B-9BC4-44312DE29FB4}"/>
            </a:ext>
          </a:extLst>
        </xdr:cNvPr>
        <xdr:cNvSpPr txBox="1"/>
      </xdr:nvSpPr>
      <xdr:spPr>
        <a:xfrm>
          <a:off x="7563948" y="9076363"/>
          <a:ext cx="2882900" cy="355599"/>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Tool crib, offices, restrooms</a:t>
          </a:r>
          <a:r>
            <a:rPr lang="en-US" sz="1100" b="1" baseline="0">
              <a:solidFill>
                <a:schemeClr val="bg1"/>
              </a:solidFill>
            </a:rPr>
            <a:t> framing</a:t>
          </a:r>
          <a:endParaRPr lang="en-US" sz="1100" b="1">
            <a:solidFill>
              <a:schemeClr val="bg1"/>
            </a:solidFill>
          </a:endParaRP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uricep\AppData\Local\Microsoft\Windows\Temporary%20Internet%20Files\Content.Outlook\RH3DCFLT\C-100%20Tests\C-100(2014)%20Test%20Wenatchee%20Valle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ajor%20Project%20Status%20Reports/2022%20MPSR/June%202022/majorprojectstatusreport2021-23_revised.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ofm.wa.gov/budget/capitalforms/finalprojectcloseou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 Acquisition"/>
      <sheetName val="B. Consultant Services"/>
      <sheetName val="C. Construction Contracts"/>
      <sheetName val="D. Equipment"/>
      <sheetName val="E. Artwork"/>
      <sheetName val="F. Project Management"/>
      <sheetName val="G. Other Costs"/>
      <sheetName val="Data Tables"/>
    </sheetNames>
    <sheetDataSet>
      <sheetData sheetId="0" refreshError="1"/>
      <sheetData sheetId="1">
        <row r="12">
          <cell r="C12">
            <v>0</v>
          </cell>
          <cell r="F12">
            <v>0</v>
          </cell>
        </row>
      </sheetData>
      <sheetData sheetId="2">
        <row r="52">
          <cell r="C52">
            <v>1191557.1799999997</v>
          </cell>
          <cell r="F52">
            <v>1246177</v>
          </cell>
        </row>
      </sheetData>
      <sheetData sheetId="3">
        <row r="76">
          <cell r="C76">
            <v>8544738.4000000004</v>
          </cell>
          <cell r="F76">
            <v>9030116</v>
          </cell>
        </row>
      </sheetData>
      <sheetData sheetId="4">
        <row r="20">
          <cell r="C20">
            <v>460700</v>
          </cell>
          <cell r="F20">
            <v>487698</v>
          </cell>
        </row>
      </sheetData>
      <sheetData sheetId="5">
        <row r="8">
          <cell r="C8">
            <v>0</v>
          </cell>
          <cell r="F8">
            <v>0</v>
          </cell>
        </row>
      </sheetData>
      <sheetData sheetId="6">
        <row r="8">
          <cell r="C8">
            <v>395563.75874000008</v>
          </cell>
          <cell r="F8">
            <v>418744</v>
          </cell>
        </row>
      </sheetData>
      <sheetData sheetId="7">
        <row r="10">
          <cell r="C10">
            <v>125000</v>
          </cell>
          <cell r="F10">
            <v>131150</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ickStartGuide"/>
      <sheetName val="Major Project Report"/>
      <sheetName val="Photo Gallery"/>
      <sheetName val="Lists"/>
    </sheetNames>
    <sheetDataSet>
      <sheetData sheetId="0"/>
      <sheetData sheetId="1">
        <row r="3">
          <cell r="B3" t="str">
            <v>WASHINGTON STATE MAJOR PROJECT STATUS REPORT</v>
          </cell>
        </row>
      </sheetData>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sheetData sheetId="1">
        <row r="12">
          <cell r="D12" t="str">
            <v>Design/Bid/Build</v>
          </cell>
        </row>
        <row r="13">
          <cell r="D13" t="str">
            <v>GC/CM</v>
          </cell>
        </row>
        <row r="14">
          <cell r="D14" t="str">
            <v>Design/Build</v>
          </cell>
        </row>
        <row r="15">
          <cell r="D15" t="str">
            <v>Other</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ofm.wa.gov/budget/contacts/default.asp"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bpalmason@olympic.edu"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50"/>
  <sheetViews>
    <sheetView showGridLines="0" topLeftCell="A12" workbookViewId="0">
      <selection activeCell="B24" sqref="B24:K27"/>
    </sheetView>
  </sheetViews>
  <sheetFormatPr defaultRowHeight="15" x14ac:dyDescent="0.25"/>
  <cols>
    <col min="1" max="1" width="1.5703125" customWidth="1"/>
    <col min="2" max="2" width="2.85546875" customWidth="1"/>
    <col min="3" max="3" width="15.5703125" customWidth="1"/>
    <col min="12" max="12" width="1.5703125" customWidth="1"/>
  </cols>
  <sheetData>
    <row r="1" spans="1:12" ht="21.75" thickTop="1" x14ac:dyDescent="0.35">
      <c r="A1" s="54"/>
      <c r="B1" s="138" t="s">
        <v>178</v>
      </c>
      <c r="C1" s="138"/>
      <c r="D1" s="138"/>
      <c r="E1" s="138"/>
      <c r="F1" s="138"/>
      <c r="G1" s="138"/>
      <c r="H1" s="138"/>
      <c r="I1" s="138"/>
      <c r="J1" s="138"/>
      <c r="K1" s="138"/>
      <c r="L1" s="55"/>
    </row>
    <row r="2" spans="1:12" ht="21.75" thickBot="1" x14ac:dyDescent="0.4">
      <c r="A2" s="91"/>
      <c r="B2" s="139" t="s">
        <v>179</v>
      </c>
      <c r="C2" s="139"/>
      <c r="D2" s="139"/>
      <c r="E2" s="139"/>
      <c r="F2" s="139"/>
      <c r="G2" s="139"/>
      <c r="H2" s="139"/>
      <c r="I2" s="139"/>
      <c r="J2" s="139"/>
      <c r="K2" s="139"/>
      <c r="L2" s="93"/>
    </row>
    <row r="3" spans="1:12" ht="15.75" thickTop="1" x14ac:dyDescent="0.25"/>
    <row r="4" spans="1:12" ht="15.75" x14ac:dyDescent="0.25">
      <c r="B4" s="123" t="s">
        <v>183</v>
      </c>
      <c r="C4" s="13"/>
      <c r="D4" s="13"/>
      <c r="E4" s="13"/>
      <c r="F4" s="13"/>
      <c r="G4" s="13"/>
      <c r="H4" s="13"/>
      <c r="I4" s="13"/>
      <c r="J4" s="13"/>
      <c r="K4" s="14"/>
    </row>
    <row r="5" spans="1:12" ht="15.75" customHeight="1" x14ac:dyDescent="0.25">
      <c r="B5" s="140" t="s">
        <v>182</v>
      </c>
      <c r="C5" s="136"/>
      <c r="D5" s="136"/>
      <c r="E5" s="136"/>
      <c r="F5" s="136"/>
      <c r="G5" s="136"/>
      <c r="H5" s="136"/>
      <c r="I5" s="136"/>
      <c r="J5" s="136"/>
      <c r="K5" s="137"/>
    </row>
    <row r="6" spans="1:12" x14ac:dyDescent="0.25">
      <c r="B6" s="140"/>
      <c r="C6" s="136"/>
      <c r="D6" s="136"/>
      <c r="E6" s="136"/>
      <c r="F6" s="136"/>
      <c r="G6" s="136"/>
      <c r="H6" s="136"/>
      <c r="I6" s="136"/>
      <c r="J6" s="136"/>
      <c r="K6" s="137"/>
    </row>
    <row r="7" spans="1:12" x14ac:dyDescent="0.25">
      <c r="B7" s="140"/>
      <c r="C7" s="136"/>
      <c r="D7" s="136"/>
      <c r="E7" s="136"/>
      <c r="F7" s="136"/>
      <c r="G7" s="136"/>
      <c r="H7" s="136"/>
      <c r="I7" s="136"/>
      <c r="J7" s="136"/>
      <c r="K7" s="137"/>
    </row>
    <row r="8" spans="1:12" x14ac:dyDescent="0.25">
      <c r="B8" s="140"/>
      <c r="C8" s="136"/>
      <c r="D8" s="136"/>
      <c r="E8" s="136"/>
      <c r="F8" s="136"/>
      <c r="G8" s="136"/>
      <c r="H8" s="136"/>
      <c r="I8" s="136"/>
      <c r="J8" s="136"/>
      <c r="K8" s="137"/>
    </row>
    <row r="9" spans="1:12" x14ac:dyDescent="0.25">
      <c r="B9" s="140"/>
      <c r="C9" s="136"/>
      <c r="D9" s="136"/>
      <c r="E9" s="136"/>
      <c r="F9" s="136"/>
      <c r="G9" s="136"/>
      <c r="H9" s="136"/>
      <c r="I9" s="136"/>
      <c r="J9" s="136"/>
      <c r="K9" s="137"/>
    </row>
    <row r="10" spans="1:12" ht="9" customHeight="1" x14ac:dyDescent="0.25">
      <c r="B10" s="140"/>
      <c r="C10" s="136"/>
      <c r="D10" s="136"/>
      <c r="E10" s="136"/>
      <c r="F10" s="136"/>
      <c r="G10" s="136"/>
      <c r="H10" s="136"/>
      <c r="I10" s="136"/>
      <c r="J10" s="136"/>
      <c r="K10" s="137"/>
    </row>
    <row r="11" spans="1:12" x14ac:dyDescent="0.25">
      <c r="B11" s="140" t="s">
        <v>181</v>
      </c>
      <c r="C11" s="136"/>
      <c r="D11" s="136"/>
      <c r="E11" s="136"/>
      <c r="F11" s="136"/>
      <c r="G11" s="136"/>
      <c r="H11" s="136"/>
      <c r="I11" s="136"/>
      <c r="J11" s="136"/>
      <c r="K11" s="137"/>
    </row>
    <row r="12" spans="1:12" x14ac:dyDescent="0.25">
      <c r="B12" s="140"/>
      <c r="C12" s="136"/>
      <c r="D12" s="136"/>
      <c r="E12" s="136"/>
      <c r="F12" s="136"/>
      <c r="G12" s="136"/>
      <c r="H12" s="136"/>
      <c r="I12" s="136"/>
      <c r="J12" s="136"/>
      <c r="K12" s="137"/>
    </row>
    <row r="13" spans="1:12" x14ac:dyDescent="0.25">
      <c r="B13" s="140"/>
      <c r="C13" s="136"/>
      <c r="D13" s="136"/>
      <c r="E13" s="136"/>
      <c r="F13" s="136"/>
      <c r="G13" s="136"/>
      <c r="H13" s="136"/>
      <c r="I13" s="136"/>
      <c r="J13" s="136"/>
      <c r="K13" s="137"/>
    </row>
    <row r="14" spans="1:12" x14ac:dyDescent="0.25">
      <c r="B14" s="140"/>
      <c r="C14" s="136"/>
      <c r="D14" s="136"/>
      <c r="E14" s="136"/>
      <c r="F14" s="136"/>
      <c r="G14" s="136"/>
      <c r="H14" s="136"/>
      <c r="I14" s="136"/>
      <c r="J14" s="136"/>
      <c r="K14" s="137"/>
    </row>
    <row r="15" spans="1:12" x14ac:dyDescent="0.25">
      <c r="B15" s="140"/>
      <c r="C15" s="136"/>
      <c r="D15" s="136"/>
      <c r="E15" s="136"/>
      <c r="F15" s="136"/>
      <c r="G15" s="136"/>
      <c r="H15" s="136"/>
      <c r="I15" s="136"/>
      <c r="J15" s="136"/>
      <c r="K15" s="137"/>
    </row>
    <row r="16" spans="1:12" x14ac:dyDescent="0.25">
      <c r="B16" s="140"/>
      <c r="C16" s="136"/>
      <c r="D16" s="136"/>
      <c r="E16" s="136"/>
      <c r="F16" s="136"/>
      <c r="G16" s="136"/>
      <c r="H16" s="136"/>
      <c r="I16" s="136"/>
      <c r="J16" s="136"/>
      <c r="K16" s="137"/>
    </row>
    <row r="17" spans="2:11" ht="9" customHeight="1" x14ac:dyDescent="0.25">
      <c r="B17" s="15"/>
      <c r="K17" s="16"/>
    </row>
    <row r="18" spans="2:11" ht="15" customHeight="1" x14ac:dyDescent="0.25">
      <c r="B18" s="140" t="s">
        <v>184</v>
      </c>
      <c r="C18" s="136"/>
      <c r="D18" s="136"/>
      <c r="E18" s="136"/>
      <c r="F18" s="136"/>
      <c r="G18" s="136"/>
      <c r="H18" s="136"/>
      <c r="I18" s="136"/>
      <c r="J18" s="136"/>
      <c r="K18" s="137"/>
    </row>
    <row r="19" spans="2:11" x14ac:dyDescent="0.25">
      <c r="B19" s="140"/>
      <c r="C19" s="136"/>
      <c r="D19" s="136"/>
      <c r="E19" s="136"/>
      <c r="F19" s="136"/>
      <c r="G19" s="136"/>
      <c r="H19" s="136"/>
      <c r="I19" s="136"/>
      <c r="J19" s="136"/>
      <c r="K19" s="137"/>
    </row>
    <row r="20" spans="2:11" x14ac:dyDescent="0.25">
      <c r="B20" s="140"/>
      <c r="C20" s="136"/>
      <c r="D20" s="136"/>
      <c r="E20" s="136"/>
      <c r="F20" s="136"/>
      <c r="G20" s="136"/>
      <c r="H20" s="136"/>
      <c r="I20" s="136"/>
      <c r="J20" s="136"/>
      <c r="K20" s="137"/>
    </row>
    <row r="21" spans="2:11" ht="9" customHeight="1" x14ac:dyDescent="0.25">
      <c r="B21" s="141"/>
      <c r="C21" s="142"/>
      <c r="D21" s="142"/>
      <c r="E21" s="142"/>
      <c r="F21" s="142"/>
      <c r="G21" s="142"/>
      <c r="H21" s="142"/>
      <c r="I21" s="142"/>
      <c r="J21" s="142"/>
      <c r="K21" s="143"/>
    </row>
    <row r="23" spans="2:11" ht="15.75" x14ac:dyDescent="0.25">
      <c r="B23" s="123" t="s">
        <v>180</v>
      </c>
      <c r="C23" s="13"/>
      <c r="D23" s="13"/>
      <c r="E23" s="13"/>
      <c r="F23" s="13"/>
      <c r="G23" s="13"/>
      <c r="H23" s="13"/>
      <c r="I23" s="13"/>
      <c r="J23" s="13"/>
      <c r="K23" s="14"/>
    </row>
    <row r="24" spans="2:11" x14ac:dyDescent="0.25">
      <c r="B24" s="140" t="s">
        <v>196</v>
      </c>
      <c r="C24" s="136"/>
      <c r="D24" s="136"/>
      <c r="E24" s="136"/>
      <c r="F24" s="136"/>
      <c r="G24" s="136"/>
      <c r="H24" s="136"/>
      <c r="I24" s="136"/>
      <c r="J24" s="136"/>
      <c r="K24" s="137"/>
    </row>
    <row r="25" spans="2:11" x14ac:dyDescent="0.25">
      <c r="B25" s="140"/>
      <c r="C25" s="136"/>
      <c r="D25" s="136"/>
      <c r="E25" s="136"/>
      <c r="F25" s="136"/>
      <c r="G25" s="136"/>
      <c r="H25" s="136"/>
      <c r="I25" s="136"/>
      <c r="J25" s="136"/>
      <c r="K25" s="137"/>
    </row>
    <row r="26" spans="2:11" x14ac:dyDescent="0.25">
      <c r="B26" s="140"/>
      <c r="C26" s="136"/>
      <c r="D26" s="136"/>
      <c r="E26" s="136"/>
      <c r="F26" s="136"/>
      <c r="G26" s="136"/>
      <c r="H26" s="136"/>
      <c r="I26" s="136"/>
      <c r="J26" s="136"/>
      <c r="K26" s="137"/>
    </row>
    <row r="27" spans="2:11" x14ac:dyDescent="0.25">
      <c r="B27" s="140"/>
      <c r="C27" s="136"/>
      <c r="D27" s="136"/>
      <c r="E27" s="136"/>
      <c r="F27" s="136"/>
      <c r="G27" s="136"/>
      <c r="H27" s="136"/>
      <c r="I27" s="136"/>
      <c r="J27" s="136"/>
      <c r="K27" s="137"/>
    </row>
    <row r="28" spans="2:11" ht="9" customHeight="1" x14ac:dyDescent="0.25">
      <c r="B28" s="15"/>
      <c r="K28" s="16"/>
    </row>
    <row r="29" spans="2:11" x14ac:dyDescent="0.25">
      <c r="B29" s="144" t="s">
        <v>185</v>
      </c>
      <c r="C29" s="145"/>
      <c r="D29" s="145"/>
      <c r="E29" s="145"/>
      <c r="F29" s="145"/>
      <c r="G29" s="145"/>
      <c r="H29" s="145"/>
      <c r="I29" s="145"/>
      <c r="J29" s="145"/>
      <c r="K29" s="146"/>
    </row>
    <row r="30" spans="2:11" ht="9.75" customHeight="1" x14ac:dyDescent="0.25">
      <c r="B30" s="18"/>
      <c r="C30" s="19"/>
      <c r="D30" s="19"/>
      <c r="E30" s="19"/>
      <c r="F30" s="19"/>
      <c r="G30" s="19"/>
      <c r="H30" s="19"/>
      <c r="I30" s="19"/>
      <c r="J30" s="19"/>
      <c r="K30" s="20"/>
    </row>
    <row r="31" spans="2:11" ht="9" customHeight="1" x14ac:dyDescent="0.25"/>
    <row r="32" spans="2:11" ht="15.75" x14ac:dyDescent="0.25">
      <c r="B32" s="123" t="s">
        <v>186</v>
      </c>
      <c r="C32" s="13"/>
      <c r="D32" s="13"/>
      <c r="E32" s="13"/>
      <c r="F32" s="13"/>
      <c r="G32" s="13"/>
      <c r="H32" s="13"/>
      <c r="I32" s="13"/>
      <c r="J32" s="13"/>
      <c r="K32" s="14"/>
    </row>
    <row r="33" spans="2:11" x14ac:dyDescent="0.25">
      <c r="B33" s="15" t="s">
        <v>189</v>
      </c>
      <c r="C33" t="s">
        <v>187</v>
      </c>
      <c r="K33" s="16"/>
    </row>
    <row r="34" spans="2:11" ht="15" customHeight="1" x14ac:dyDescent="0.25">
      <c r="B34" s="15" t="s">
        <v>190</v>
      </c>
      <c r="C34" s="136" t="s">
        <v>188</v>
      </c>
      <c r="D34" s="136"/>
      <c r="E34" s="136"/>
      <c r="F34" s="136"/>
      <c r="G34" s="136"/>
      <c r="H34" s="136"/>
      <c r="I34" s="136"/>
      <c r="J34" s="136"/>
      <c r="K34" s="137"/>
    </row>
    <row r="35" spans="2:11" x14ac:dyDescent="0.25">
      <c r="B35" s="128"/>
      <c r="C35" s="136"/>
      <c r="D35" s="136"/>
      <c r="E35" s="136"/>
      <c r="F35" s="136"/>
      <c r="G35" s="136"/>
      <c r="H35" s="136"/>
      <c r="I35" s="136"/>
      <c r="J35" s="136"/>
      <c r="K35" s="137"/>
    </row>
    <row r="36" spans="2:11" x14ac:dyDescent="0.25">
      <c r="B36" s="128"/>
      <c r="C36" s="136"/>
      <c r="D36" s="136"/>
      <c r="E36" s="136"/>
      <c r="F36" s="136"/>
      <c r="G36" s="136"/>
      <c r="H36" s="136"/>
      <c r="I36" s="136"/>
      <c r="J36" s="136"/>
      <c r="K36" s="137"/>
    </row>
    <row r="37" spans="2:11" ht="15" customHeight="1" x14ac:dyDescent="0.25">
      <c r="B37" s="15" t="s">
        <v>191</v>
      </c>
      <c r="C37" s="136" t="s">
        <v>200</v>
      </c>
      <c r="D37" s="136"/>
      <c r="E37" s="136"/>
      <c r="F37" s="136"/>
      <c r="G37" s="136"/>
      <c r="H37" s="136"/>
      <c r="I37" s="136"/>
      <c r="J37" s="136"/>
      <c r="K37" s="137"/>
    </row>
    <row r="38" spans="2:11" x14ac:dyDescent="0.25">
      <c r="B38" s="15"/>
      <c r="C38" s="136"/>
      <c r="D38" s="136"/>
      <c r="E38" s="136"/>
      <c r="F38" s="136"/>
      <c r="G38" s="136"/>
      <c r="H38" s="136"/>
      <c r="I38" s="136"/>
      <c r="J38" s="136"/>
      <c r="K38" s="137"/>
    </row>
    <row r="39" spans="2:11" x14ac:dyDescent="0.25">
      <c r="B39" s="15"/>
      <c r="C39" s="136"/>
      <c r="D39" s="136"/>
      <c r="E39" s="136"/>
      <c r="F39" s="136"/>
      <c r="G39" s="136"/>
      <c r="H39" s="136"/>
      <c r="I39" s="136"/>
      <c r="J39" s="136"/>
      <c r="K39" s="137"/>
    </row>
    <row r="40" spans="2:11" ht="15" customHeight="1" x14ac:dyDescent="0.25">
      <c r="B40" s="15" t="s">
        <v>201</v>
      </c>
      <c r="C40" s="136" t="s">
        <v>202</v>
      </c>
      <c r="D40" s="136"/>
      <c r="E40" s="136"/>
      <c r="F40" s="136"/>
      <c r="G40" s="136"/>
      <c r="H40" s="136"/>
      <c r="I40" s="136"/>
      <c r="J40" s="136"/>
      <c r="K40" s="137"/>
    </row>
    <row r="41" spans="2:11" x14ac:dyDescent="0.25">
      <c r="B41" s="15"/>
      <c r="C41" s="136"/>
      <c r="D41" s="136"/>
      <c r="E41" s="136"/>
      <c r="F41" s="136"/>
      <c r="G41" s="136"/>
      <c r="H41" s="136"/>
      <c r="I41" s="136"/>
      <c r="J41" s="136"/>
      <c r="K41" s="137"/>
    </row>
    <row r="42" spans="2:11" x14ac:dyDescent="0.25">
      <c r="B42" s="15"/>
      <c r="C42" s="136"/>
      <c r="D42" s="136"/>
      <c r="E42" s="136"/>
      <c r="F42" s="136"/>
      <c r="G42" s="136"/>
      <c r="H42" s="136"/>
      <c r="I42" s="136"/>
      <c r="J42" s="136"/>
      <c r="K42" s="137"/>
    </row>
    <row r="43" spans="2:11" ht="15" customHeight="1" x14ac:dyDescent="0.25">
      <c r="B43" s="15" t="s">
        <v>203</v>
      </c>
      <c r="C43" s="136" t="s">
        <v>204</v>
      </c>
      <c r="D43" s="136"/>
      <c r="E43" s="136"/>
      <c r="F43" s="136"/>
      <c r="G43" s="136"/>
      <c r="H43" s="136"/>
      <c r="I43" s="136"/>
      <c r="J43" s="136"/>
      <c r="K43" s="137"/>
    </row>
    <row r="44" spans="2:11" x14ac:dyDescent="0.25">
      <c r="B44" s="15"/>
      <c r="C44" s="136"/>
      <c r="D44" s="136"/>
      <c r="E44" s="136"/>
      <c r="F44" s="136"/>
      <c r="G44" s="136"/>
      <c r="H44" s="136"/>
      <c r="I44" s="136"/>
      <c r="J44" s="136"/>
      <c r="K44" s="137"/>
    </row>
    <row r="45" spans="2:11" ht="15" customHeight="1" x14ac:dyDescent="0.25">
      <c r="B45" s="15" t="s">
        <v>205</v>
      </c>
      <c r="C45" s="136" t="s">
        <v>207</v>
      </c>
      <c r="D45" s="136"/>
      <c r="E45" s="136"/>
      <c r="F45" s="136"/>
      <c r="G45" s="136"/>
      <c r="H45" s="136"/>
      <c r="I45" s="136"/>
      <c r="J45" s="136"/>
      <c r="K45" s="137"/>
    </row>
    <row r="46" spans="2:11" x14ac:dyDescent="0.25">
      <c r="B46" s="15"/>
      <c r="C46" s="136"/>
      <c r="D46" s="136"/>
      <c r="E46" s="136"/>
      <c r="F46" s="136"/>
      <c r="G46" s="136"/>
      <c r="H46" s="136"/>
      <c r="I46" s="136"/>
      <c r="J46" s="136"/>
      <c r="K46" s="137"/>
    </row>
    <row r="47" spans="2:11" x14ac:dyDescent="0.25">
      <c r="B47" s="15"/>
      <c r="C47" s="136"/>
      <c r="D47" s="136"/>
      <c r="E47" s="136"/>
      <c r="F47" s="136"/>
      <c r="G47" s="136"/>
      <c r="H47" s="136"/>
      <c r="I47" s="136"/>
      <c r="J47" s="136"/>
      <c r="K47" s="137"/>
    </row>
    <row r="48" spans="2:11" x14ac:dyDescent="0.25">
      <c r="B48" s="15"/>
      <c r="C48" s="136"/>
      <c r="D48" s="136"/>
      <c r="E48" s="136"/>
      <c r="F48" s="136"/>
      <c r="G48" s="136"/>
      <c r="H48" s="136"/>
      <c r="I48" s="136"/>
      <c r="J48" s="136"/>
      <c r="K48" s="137"/>
    </row>
    <row r="49" spans="2:11" x14ac:dyDescent="0.25">
      <c r="B49" s="15"/>
      <c r="C49" s="136"/>
      <c r="D49" s="136"/>
      <c r="E49" s="136"/>
      <c r="F49" s="136"/>
      <c r="G49" s="136"/>
      <c r="H49" s="136"/>
      <c r="I49" s="136"/>
      <c r="J49" s="136"/>
      <c r="K49" s="137"/>
    </row>
    <row r="50" spans="2:11" ht="7.5" customHeight="1" x14ac:dyDescent="0.25">
      <c r="B50" s="18"/>
      <c r="C50" s="19"/>
      <c r="D50" s="19"/>
      <c r="E50" s="19"/>
      <c r="F50" s="19"/>
      <c r="G50" s="19"/>
      <c r="H50" s="19"/>
      <c r="I50" s="19"/>
      <c r="J50" s="19"/>
      <c r="K50" s="20"/>
    </row>
  </sheetData>
  <sheetProtection password="E721" sheet="1" objects="1" scenarios="1"/>
  <mergeCells count="12">
    <mergeCell ref="C43:K44"/>
    <mergeCell ref="C45:K49"/>
    <mergeCell ref="B1:K1"/>
    <mergeCell ref="B2:K2"/>
    <mergeCell ref="B5:K10"/>
    <mergeCell ref="B11:K16"/>
    <mergeCell ref="C34:K36"/>
    <mergeCell ref="B18:K21"/>
    <mergeCell ref="B24:K27"/>
    <mergeCell ref="B29:K29"/>
    <mergeCell ref="C37:K39"/>
    <mergeCell ref="C40:K42"/>
  </mergeCells>
  <hyperlinks>
    <hyperlink ref="B29" r:id="rId1"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36"/>
  <sheetViews>
    <sheetView showGridLines="0" tabSelected="1" topLeftCell="A4" zoomScale="90" zoomScaleNormal="90" workbookViewId="0">
      <selection activeCell="C21" sqref="C21:I27"/>
    </sheetView>
  </sheetViews>
  <sheetFormatPr defaultColWidth="9.140625" defaultRowHeight="15" x14ac:dyDescent="0.25"/>
  <cols>
    <col min="1" max="1" width="1.5703125" customWidth="1"/>
    <col min="2" max="2" width="35.42578125" customWidth="1"/>
    <col min="3" max="7" width="14.5703125" customWidth="1"/>
    <col min="8" max="8" width="15.7109375" bestFit="1" customWidth="1"/>
    <col min="9" max="9" width="22.28515625" customWidth="1"/>
    <col min="10" max="10" width="11.42578125" customWidth="1"/>
    <col min="12" max="12" width="15" bestFit="1" customWidth="1"/>
  </cols>
  <sheetData>
    <row r="1" spans="1:13" ht="21.75" thickTop="1" x14ac:dyDescent="0.35">
      <c r="A1" s="54"/>
      <c r="B1" s="192" t="s">
        <v>57</v>
      </c>
      <c r="C1" s="192"/>
      <c r="D1" s="192"/>
      <c r="E1" s="192"/>
      <c r="F1" s="192"/>
      <c r="G1" s="192"/>
      <c r="H1" s="192"/>
      <c r="I1" s="192"/>
      <c r="J1" s="55"/>
    </row>
    <row r="2" spans="1:13" x14ac:dyDescent="0.25">
      <c r="A2" s="56"/>
      <c r="B2" s="129"/>
      <c r="C2" s="129"/>
      <c r="D2" s="129"/>
      <c r="E2" s="129" t="s">
        <v>209</v>
      </c>
      <c r="F2" s="129"/>
      <c r="G2" s="129"/>
      <c r="H2" s="129"/>
      <c r="I2" s="129"/>
      <c r="J2" s="57"/>
    </row>
    <row r="3" spans="1:13" ht="21" x14ac:dyDescent="0.35">
      <c r="A3" s="56"/>
      <c r="B3" s="193" t="s">
        <v>171</v>
      </c>
      <c r="C3" s="193"/>
      <c r="D3" s="193"/>
      <c r="E3" s="193"/>
      <c r="F3" s="193"/>
      <c r="G3" s="193"/>
      <c r="H3" s="193"/>
      <c r="I3" s="193"/>
      <c r="J3" s="57"/>
    </row>
    <row r="4" spans="1:13" ht="21" customHeight="1" x14ac:dyDescent="0.35">
      <c r="A4" s="58"/>
      <c r="B4" s="198" t="s">
        <v>228</v>
      </c>
      <c r="C4" s="198"/>
      <c r="D4" s="198"/>
      <c r="E4" s="198"/>
      <c r="F4" s="198"/>
      <c r="G4" s="198"/>
      <c r="H4" s="198"/>
      <c r="I4" s="198"/>
      <c r="J4" s="59"/>
    </row>
    <row r="5" spans="1:13" s="1" customFormat="1" x14ac:dyDescent="0.25">
      <c r="A5" s="60"/>
      <c r="B5" t="s">
        <v>59</v>
      </c>
      <c r="C5" s="177">
        <v>699</v>
      </c>
      <c r="D5" s="177"/>
      <c r="E5" s="177"/>
      <c r="F5" s="177"/>
      <c r="G5" s="177"/>
      <c r="H5" s="177"/>
      <c r="J5" s="61"/>
    </row>
    <row r="6" spans="1:13" s="1" customFormat="1" x14ac:dyDescent="0.25">
      <c r="A6" s="60"/>
      <c r="B6" t="s">
        <v>60</v>
      </c>
      <c r="C6" s="195" t="s">
        <v>213</v>
      </c>
      <c r="D6" s="196"/>
      <c r="E6" s="196"/>
      <c r="F6" s="196"/>
      <c r="G6" s="196"/>
      <c r="H6" s="197"/>
      <c r="J6" s="61"/>
    </row>
    <row r="7" spans="1:13" s="1" customFormat="1" ht="15.75" thickBot="1" x14ac:dyDescent="0.3">
      <c r="A7" s="62"/>
      <c r="B7" s="63" t="s">
        <v>143</v>
      </c>
      <c r="C7" s="194">
        <v>30000986</v>
      </c>
      <c r="D7" s="194"/>
      <c r="E7" s="194"/>
      <c r="F7" s="194"/>
      <c r="G7" s="194"/>
      <c r="H7" s="194"/>
      <c r="I7" s="64"/>
      <c r="J7" s="65"/>
    </row>
    <row r="8" spans="1:13" s="1" customFormat="1" ht="9.9499999999999993" customHeight="1" thickTop="1" x14ac:dyDescent="0.25">
      <c r="A8" s="60"/>
      <c r="B8"/>
      <c r="C8"/>
      <c r="D8" s="45"/>
      <c r="J8" s="61"/>
    </row>
    <row r="9" spans="1:13" s="1" customFormat="1" x14ac:dyDescent="0.25">
      <c r="A9" s="60"/>
      <c r="B9" s="156" t="s">
        <v>61</v>
      </c>
      <c r="C9" s="157"/>
      <c r="D9" s="157"/>
      <c r="E9" s="157"/>
      <c r="F9" s="157"/>
      <c r="G9" s="157"/>
      <c r="H9" s="157"/>
      <c r="I9" s="158"/>
      <c r="J9" s="61"/>
    </row>
    <row r="10" spans="1:13" s="1" customFormat="1" x14ac:dyDescent="0.25">
      <c r="A10" s="60"/>
      <c r="B10" s="15" t="s">
        <v>62</v>
      </c>
      <c r="C10" s="177" t="s">
        <v>232</v>
      </c>
      <c r="D10" s="177"/>
      <c r="E10" s="177"/>
      <c r="F10" s="177"/>
      <c r="G10" s="177"/>
      <c r="H10" s="177"/>
      <c r="I10" s="66"/>
      <c r="J10" s="61"/>
    </row>
    <row r="11" spans="1:13" s="1" customFormat="1" x14ac:dyDescent="0.25">
      <c r="A11" s="60"/>
      <c r="B11" s="15" t="s">
        <v>63</v>
      </c>
      <c r="C11" s="178" t="s">
        <v>233</v>
      </c>
      <c r="D11" s="178"/>
      <c r="E11" s="178"/>
      <c r="F11" s="178"/>
      <c r="G11" s="178"/>
      <c r="H11" s="178"/>
      <c r="I11" s="66"/>
      <c r="J11" s="61"/>
    </row>
    <row r="12" spans="1:13" s="1" customFormat="1" x14ac:dyDescent="0.25">
      <c r="A12" s="60"/>
      <c r="B12" s="18" t="s">
        <v>64</v>
      </c>
      <c r="C12" s="179" t="s">
        <v>234</v>
      </c>
      <c r="D12" s="179"/>
      <c r="E12" s="179"/>
      <c r="F12" s="179"/>
      <c r="G12" s="179"/>
      <c r="H12" s="179"/>
      <c r="I12" s="67"/>
      <c r="J12" s="61"/>
    </row>
    <row r="13" spans="1:13" ht="9.9499999999999993" customHeight="1" thickBot="1" x14ac:dyDescent="0.3">
      <c r="A13" s="56"/>
      <c r="D13" s="68"/>
      <c r="J13" s="57"/>
      <c r="M13" s="1"/>
    </row>
    <row r="14" spans="1:13" s="69" customFormat="1" ht="27" customHeight="1" thickTop="1" thickBot="1" x14ac:dyDescent="0.3">
      <c r="A14" s="159" t="s">
        <v>153</v>
      </c>
      <c r="B14" s="160"/>
      <c r="C14" s="160"/>
      <c r="D14" s="160"/>
      <c r="E14" s="160"/>
      <c r="F14" s="160"/>
      <c r="G14" s="160"/>
      <c r="H14" s="160"/>
      <c r="I14" s="160"/>
      <c r="J14" s="161"/>
      <c r="M14" s="1"/>
    </row>
    <row r="15" spans="1:13" ht="9.9499999999999993" customHeight="1" thickTop="1" x14ac:dyDescent="0.25">
      <c r="A15" s="56"/>
      <c r="D15" s="68"/>
      <c r="J15" s="57"/>
      <c r="M15" s="1"/>
    </row>
    <row r="16" spans="1:13" ht="15" customHeight="1" x14ac:dyDescent="0.25">
      <c r="A16" s="56"/>
      <c r="B16" s="70" t="s">
        <v>0</v>
      </c>
      <c r="C16" s="182" t="s">
        <v>214</v>
      </c>
      <c r="D16" s="183"/>
      <c r="E16" s="183"/>
      <c r="F16" s="183"/>
      <c r="G16" s="183"/>
      <c r="H16" s="183"/>
      <c r="I16" s="184"/>
      <c r="J16" s="57"/>
      <c r="M16" s="1"/>
    </row>
    <row r="17" spans="1:13" ht="15" customHeight="1" x14ac:dyDescent="0.25">
      <c r="A17" s="56"/>
      <c r="B17" s="191" t="s">
        <v>73</v>
      </c>
      <c r="C17" s="185"/>
      <c r="D17" s="186"/>
      <c r="E17" s="186"/>
      <c r="F17" s="186"/>
      <c r="G17" s="186"/>
      <c r="H17" s="186"/>
      <c r="I17" s="187"/>
      <c r="J17" s="57"/>
      <c r="M17" s="1"/>
    </row>
    <row r="18" spans="1:13" x14ac:dyDescent="0.25">
      <c r="A18" s="56"/>
      <c r="B18" s="191"/>
      <c r="C18" s="185"/>
      <c r="D18" s="186"/>
      <c r="E18" s="186"/>
      <c r="F18" s="186"/>
      <c r="G18" s="186"/>
      <c r="H18" s="186"/>
      <c r="I18" s="187"/>
      <c r="J18" s="57"/>
      <c r="M18" s="1"/>
    </row>
    <row r="19" spans="1:13" x14ac:dyDescent="0.25">
      <c r="A19" s="56"/>
      <c r="B19" s="191"/>
      <c r="C19" s="188"/>
      <c r="D19" s="189"/>
      <c r="E19" s="189"/>
      <c r="F19" s="189"/>
      <c r="G19" s="189"/>
      <c r="H19" s="189"/>
      <c r="I19" s="190"/>
      <c r="J19" s="57"/>
      <c r="M19" s="1"/>
    </row>
    <row r="20" spans="1:13" ht="9.9499999999999993" customHeight="1" x14ac:dyDescent="0.25">
      <c r="A20" s="56"/>
      <c r="B20" s="71"/>
      <c r="C20" s="72"/>
      <c r="D20" s="72"/>
      <c r="E20" s="72"/>
      <c r="F20" s="72"/>
      <c r="G20" s="72"/>
      <c r="H20" s="72"/>
      <c r="I20" s="112"/>
      <c r="J20" s="57"/>
      <c r="M20" s="1"/>
    </row>
    <row r="21" spans="1:13" x14ac:dyDescent="0.25">
      <c r="A21" s="56"/>
      <c r="B21" s="40" t="s">
        <v>65</v>
      </c>
      <c r="C21" s="182" t="s">
        <v>235</v>
      </c>
      <c r="D21" s="183"/>
      <c r="E21" s="183"/>
      <c r="F21" s="183"/>
      <c r="G21" s="183"/>
      <c r="H21" s="183"/>
      <c r="I21" s="184"/>
      <c r="J21" s="57"/>
      <c r="M21" s="1"/>
    </row>
    <row r="22" spans="1:13" ht="15" customHeight="1" x14ac:dyDescent="0.25">
      <c r="A22" s="56"/>
      <c r="B22" s="180" t="s">
        <v>144</v>
      </c>
      <c r="C22" s="185"/>
      <c r="D22" s="186"/>
      <c r="E22" s="186"/>
      <c r="F22" s="186"/>
      <c r="G22" s="186"/>
      <c r="H22" s="186"/>
      <c r="I22" s="187"/>
      <c r="J22" s="57"/>
      <c r="M22" s="1"/>
    </row>
    <row r="23" spans="1:13" x14ac:dyDescent="0.25">
      <c r="A23" s="56"/>
      <c r="B23" s="180"/>
      <c r="C23" s="185"/>
      <c r="D23" s="186"/>
      <c r="E23" s="186"/>
      <c r="F23" s="186"/>
      <c r="G23" s="186"/>
      <c r="H23" s="186"/>
      <c r="I23" s="187"/>
      <c r="J23" s="57"/>
      <c r="M23" s="1"/>
    </row>
    <row r="24" spans="1:13" x14ac:dyDescent="0.25">
      <c r="A24" s="56"/>
      <c r="B24" s="180"/>
      <c r="C24" s="185"/>
      <c r="D24" s="186"/>
      <c r="E24" s="186"/>
      <c r="F24" s="186"/>
      <c r="G24" s="186"/>
      <c r="H24" s="186"/>
      <c r="I24" s="187"/>
      <c r="J24" s="57"/>
      <c r="M24" s="1"/>
    </row>
    <row r="25" spans="1:13" x14ac:dyDescent="0.25">
      <c r="A25" s="56"/>
      <c r="B25" s="180"/>
      <c r="C25" s="185"/>
      <c r="D25" s="186"/>
      <c r="E25" s="186"/>
      <c r="F25" s="186"/>
      <c r="G25" s="186"/>
      <c r="H25" s="186"/>
      <c r="I25" s="187"/>
      <c r="J25" s="57"/>
      <c r="M25" s="1"/>
    </row>
    <row r="26" spans="1:13" x14ac:dyDescent="0.25">
      <c r="A26" s="56"/>
      <c r="B26" s="180"/>
      <c r="C26" s="185"/>
      <c r="D26" s="186"/>
      <c r="E26" s="186"/>
      <c r="F26" s="186"/>
      <c r="G26" s="186"/>
      <c r="H26" s="186"/>
      <c r="I26" s="187"/>
      <c r="J26" s="57"/>
      <c r="M26" s="1"/>
    </row>
    <row r="27" spans="1:13" x14ac:dyDescent="0.25">
      <c r="A27" s="56"/>
      <c r="B27" s="181"/>
      <c r="C27" s="188"/>
      <c r="D27" s="189"/>
      <c r="E27" s="189"/>
      <c r="F27" s="189"/>
      <c r="G27" s="189"/>
      <c r="H27" s="189"/>
      <c r="I27" s="190"/>
      <c r="J27" s="57"/>
      <c r="M27" s="1"/>
    </row>
    <row r="28" spans="1:13" ht="9.9499999999999993" customHeight="1" x14ac:dyDescent="0.25">
      <c r="A28" s="56"/>
      <c r="D28" s="68"/>
      <c r="J28" s="57"/>
      <c r="M28" s="1"/>
    </row>
    <row r="29" spans="1:13" s="1" customFormat="1" x14ac:dyDescent="0.25">
      <c r="A29" s="60"/>
      <c r="B29" s="156" t="s">
        <v>154</v>
      </c>
      <c r="C29" s="157"/>
      <c r="D29" s="157"/>
      <c r="E29" s="157"/>
      <c r="F29" s="157"/>
      <c r="G29" s="157"/>
      <c r="H29" s="157"/>
      <c r="I29" s="158"/>
      <c r="J29" s="61"/>
    </row>
    <row r="30" spans="1:13" ht="15" customHeight="1" thickBot="1" x14ac:dyDescent="0.3">
      <c r="A30" s="56"/>
      <c r="B30" s="73"/>
      <c r="C30" s="162" t="s">
        <v>176</v>
      </c>
      <c r="D30" s="163"/>
      <c r="E30" s="163"/>
      <c r="F30" s="163"/>
      <c r="G30" s="163"/>
      <c r="H30" s="164"/>
      <c r="I30" s="165"/>
      <c r="J30" s="57"/>
      <c r="M30" s="1"/>
    </row>
    <row r="31" spans="1:13" ht="15" customHeight="1" x14ac:dyDescent="0.25">
      <c r="A31" s="56"/>
      <c r="B31" s="73"/>
      <c r="C31" s="162" t="s">
        <v>159</v>
      </c>
      <c r="D31" s="165"/>
      <c r="E31" s="162" t="s">
        <v>160</v>
      </c>
      <c r="F31" s="163"/>
      <c r="G31" s="163"/>
      <c r="H31" s="166" t="s">
        <v>1</v>
      </c>
      <c r="I31" s="168" t="s">
        <v>67</v>
      </c>
      <c r="J31" s="57"/>
      <c r="M31" s="1"/>
    </row>
    <row r="32" spans="1:13" s="1" customFormat="1" ht="30" x14ac:dyDescent="0.25">
      <c r="A32" s="60"/>
      <c r="B32" s="10" t="s">
        <v>156</v>
      </c>
      <c r="C32" s="74" t="s">
        <v>162</v>
      </c>
      <c r="D32" s="4" t="s">
        <v>210</v>
      </c>
      <c r="E32" s="4" t="s">
        <v>211</v>
      </c>
      <c r="F32" s="4" t="s">
        <v>212</v>
      </c>
      <c r="G32" s="5" t="s">
        <v>161</v>
      </c>
      <c r="H32" s="167"/>
      <c r="I32" s="169"/>
      <c r="J32" s="61"/>
    </row>
    <row r="33" spans="1:13" x14ac:dyDescent="0.25">
      <c r="A33" s="56"/>
      <c r="B33" s="6" t="s">
        <v>2</v>
      </c>
      <c r="C33" s="48">
        <f>SUM(C34:C37)</f>
        <v>0</v>
      </c>
      <c r="D33" s="48">
        <f>SUM(D34:D37)</f>
        <v>0</v>
      </c>
      <c r="E33" s="48">
        <f>SUM(E34:E37)</f>
        <v>0</v>
      </c>
      <c r="F33" s="48">
        <f>SUM(F34:F37)</f>
        <v>0</v>
      </c>
      <c r="G33" s="49">
        <f>SUM(G34:G37)</f>
        <v>0</v>
      </c>
      <c r="H33" s="50">
        <f>SUM(C33:G33)</f>
        <v>0</v>
      </c>
      <c r="I33" s="7"/>
      <c r="J33" s="57"/>
      <c r="M33" s="1"/>
    </row>
    <row r="34" spans="1:13" x14ac:dyDescent="0.25">
      <c r="A34" s="56"/>
      <c r="B34" s="8" t="s">
        <v>157</v>
      </c>
      <c r="C34" s="75"/>
      <c r="D34" s="76"/>
      <c r="E34" s="76"/>
      <c r="F34" s="76"/>
      <c r="G34" s="77"/>
      <c r="H34" s="9">
        <f>SUM(C34:G34)</f>
        <v>0</v>
      </c>
      <c r="I34" s="78"/>
      <c r="J34" s="57"/>
      <c r="M34" s="1"/>
    </row>
    <row r="35" spans="1:13" x14ac:dyDescent="0.25">
      <c r="A35" s="56"/>
      <c r="B35" s="125" t="s">
        <v>195</v>
      </c>
      <c r="C35" s="75"/>
      <c r="D35" s="76"/>
      <c r="E35" s="76"/>
      <c r="F35" s="76"/>
      <c r="G35" s="77"/>
      <c r="H35" s="9">
        <f t="shared" ref="H35:H37" si="0">SUM(C35:G35)</f>
        <v>0</v>
      </c>
      <c r="I35" s="78"/>
      <c r="J35" s="57"/>
      <c r="M35" s="1"/>
    </row>
    <row r="36" spans="1:13" x14ac:dyDescent="0.25">
      <c r="A36" s="56"/>
      <c r="B36" s="125" t="s">
        <v>58</v>
      </c>
      <c r="C36" s="75"/>
      <c r="D36" s="76"/>
      <c r="E36" s="76"/>
      <c r="F36" s="76"/>
      <c r="G36" s="77"/>
      <c r="H36" s="9">
        <f t="shared" si="0"/>
        <v>0</v>
      </c>
      <c r="I36" s="78"/>
      <c r="J36" s="57"/>
      <c r="M36" s="1"/>
    </row>
    <row r="37" spans="1:13" x14ac:dyDescent="0.25">
      <c r="A37" s="56"/>
      <c r="B37" s="124" t="s">
        <v>175</v>
      </c>
      <c r="C37" s="75"/>
      <c r="D37" s="76"/>
      <c r="E37" s="76"/>
      <c r="F37" s="76"/>
      <c r="G37" s="77"/>
      <c r="H37" s="9">
        <f t="shared" si="0"/>
        <v>0</v>
      </c>
      <c r="I37" s="78"/>
      <c r="J37" s="57"/>
      <c r="M37" s="1"/>
    </row>
    <row r="38" spans="1:13" x14ac:dyDescent="0.25">
      <c r="A38" s="56"/>
      <c r="B38" s="6" t="s">
        <v>3</v>
      </c>
      <c r="C38" s="48">
        <f>SUM(C39:C42)</f>
        <v>705255</v>
      </c>
      <c r="D38" s="48">
        <f>SUM(D39:D42)</f>
        <v>0</v>
      </c>
      <c r="E38" s="48">
        <f>SUM(E39:E42)</f>
        <v>0</v>
      </c>
      <c r="F38" s="48">
        <f>SUM(F39:F42)</f>
        <v>0</v>
      </c>
      <c r="G38" s="49">
        <f>SUM(G39:G42)</f>
        <v>0</v>
      </c>
      <c r="H38" s="50">
        <f>SUM(C38:G38)</f>
        <v>705255</v>
      </c>
      <c r="I38" s="7"/>
      <c r="J38" s="57"/>
      <c r="M38" s="1"/>
    </row>
    <row r="39" spans="1:13" x14ac:dyDescent="0.25">
      <c r="A39" s="56"/>
      <c r="B39" s="8" t="s">
        <v>157</v>
      </c>
      <c r="C39" s="75">
        <v>705255</v>
      </c>
      <c r="D39" s="76"/>
      <c r="E39" s="76"/>
      <c r="F39" s="76"/>
      <c r="G39" s="77"/>
      <c r="H39" s="9">
        <f>SUM(C39:G39)</f>
        <v>705255</v>
      </c>
      <c r="I39" s="130" t="s">
        <v>215</v>
      </c>
      <c r="J39" s="57"/>
      <c r="M39" s="1"/>
    </row>
    <row r="40" spans="1:13" x14ac:dyDescent="0.25">
      <c r="A40" s="56"/>
      <c r="B40" s="125" t="s">
        <v>195</v>
      </c>
      <c r="C40" s="75"/>
      <c r="D40" s="76"/>
      <c r="E40" s="76"/>
      <c r="F40" s="76"/>
      <c r="G40" s="77"/>
      <c r="H40" s="9">
        <f>SUM(C40:G40)</f>
        <v>0</v>
      </c>
      <c r="I40" s="78"/>
      <c r="J40" s="57"/>
      <c r="M40" s="1"/>
    </row>
    <row r="41" spans="1:13" x14ac:dyDescent="0.25">
      <c r="A41" s="56"/>
      <c r="B41" s="125" t="s">
        <v>58</v>
      </c>
      <c r="C41" s="75"/>
      <c r="D41" s="76"/>
      <c r="E41" s="76"/>
      <c r="F41" s="76"/>
      <c r="G41" s="77"/>
      <c r="H41" s="9">
        <f t="shared" ref="H41:H42" si="1">SUM(C41:G41)</f>
        <v>0</v>
      </c>
      <c r="I41" s="78"/>
      <c r="J41" s="57"/>
      <c r="M41" s="1"/>
    </row>
    <row r="42" spans="1:13" x14ac:dyDescent="0.25">
      <c r="A42" s="56"/>
      <c r="B42" s="124" t="s">
        <v>175</v>
      </c>
      <c r="C42" s="75"/>
      <c r="D42" s="76"/>
      <c r="E42" s="76"/>
      <c r="F42" s="76"/>
      <c r="G42" s="77"/>
      <c r="H42" s="9">
        <f t="shared" si="1"/>
        <v>0</v>
      </c>
      <c r="I42" s="78"/>
      <c r="J42" s="57"/>
      <c r="M42" s="1"/>
    </row>
    <row r="43" spans="1:13" x14ac:dyDescent="0.25">
      <c r="A43" s="56"/>
      <c r="B43" s="6" t="s">
        <v>4</v>
      </c>
      <c r="C43" s="48">
        <f>SUM(C44:C47)</f>
        <v>5348689</v>
      </c>
      <c r="D43" s="48">
        <f>SUM(D44:D47)</f>
        <v>6501490.7000000002</v>
      </c>
      <c r="E43" s="48">
        <f>SUM(E44:E47)</f>
        <v>1398565.2999999996</v>
      </c>
      <c r="F43" s="48">
        <f>SUM(F44:F47)</f>
        <v>0</v>
      </c>
      <c r="G43" s="49">
        <f>SUM(G44:G47)</f>
        <v>0</v>
      </c>
      <c r="H43" s="50">
        <f>SUM(C43:G43)</f>
        <v>13248744.999999998</v>
      </c>
      <c r="I43" s="7"/>
      <c r="J43" s="57"/>
      <c r="M43" s="1"/>
    </row>
    <row r="44" spans="1:13" x14ac:dyDescent="0.25">
      <c r="A44" s="56"/>
      <c r="B44" s="8" t="s">
        <v>157</v>
      </c>
      <c r="C44" s="75">
        <v>5018580</v>
      </c>
      <c r="D44" s="76">
        <v>2817147.43</v>
      </c>
      <c r="E44" s="76">
        <f>7652000+247745-C44-D44</f>
        <v>64017.569999999832</v>
      </c>
      <c r="F44" s="76"/>
      <c r="G44" s="77"/>
      <c r="H44" s="9">
        <f>SUM(C44:G44)</f>
        <v>7899745</v>
      </c>
      <c r="I44" s="78" t="s">
        <v>216</v>
      </c>
      <c r="J44" s="57"/>
      <c r="M44" s="1"/>
    </row>
    <row r="45" spans="1:13" x14ac:dyDescent="0.25">
      <c r="A45" s="56"/>
      <c r="B45" s="125" t="s">
        <v>229</v>
      </c>
      <c r="C45" s="75"/>
      <c r="D45" s="76">
        <v>2154451.9700000002</v>
      </c>
      <c r="E45" s="76">
        <f>3489000-C45-D45</f>
        <v>1334548.0299999998</v>
      </c>
      <c r="F45" s="76"/>
      <c r="G45" s="77"/>
      <c r="H45" s="9">
        <f>SUM(C45:G45)</f>
        <v>3489000</v>
      </c>
      <c r="I45" s="78" t="s">
        <v>217</v>
      </c>
      <c r="J45" s="57"/>
      <c r="M45" s="1"/>
    </row>
    <row r="46" spans="1:13" x14ac:dyDescent="0.25">
      <c r="A46" s="56"/>
      <c r="B46" s="125" t="s">
        <v>58</v>
      </c>
      <c r="C46" s="75">
        <f>292140+37969</f>
        <v>330109</v>
      </c>
      <c r="D46" s="76">
        <v>1529891.3</v>
      </c>
      <c r="E46" s="76">
        <f>1860000-C46-D46</f>
        <v>-0.30000000004656613</v>
      </c>
      <c r="F46" s="76"/>
      <c r="G46" s="77"/>
      <c r="H46" s="9">
        <f t="shared" ref="H46:H47" si="2">SUM(C46:G46)</f>
        <v>1860000</v>
      </c>
      <c r="I46" s="78" t="s">
        <v>218</v>
      </c>
      <c r="J46" s="57"/>
      <c r="M46" s="1"/>
    </row>
    <row r="47" spans="1:13" x14ac:dyDescent="0.25">
      <c r="A47" s="56"/>
      <c r="B47" s="124" t="s">
        <v>175</v>
      </c>
      <c r="C47" s="75"/>
      <c r="D47" s="76"/>
      <c r="E47" s="76"/>
      <c r="F47" s="76"/>
      <c r="G47" s="77"/>
      <c r="H47" s="9">
        <f t="shared" si="2"/>
        <v>0</v>
      </c>
      <c r="I47" s="78"/>
      <c r="J47" s="57"/>
      <c r="M47" s="1"/>
    </row>
    <row r="48" spans="1:13" s="1" customFormat="1" ht="15.75" thickBot="1" x14ac:dyDescent="0.3">
      <c r="A48" s="60"/>
      <c r="B48" s="10" t="s">
        <v>158</v>
      </c>
      <c r="C48" s="51">
        <f>C33+C38+C43</f>
        <v>6053944</v>
      </c>
      <c r="D48" s="51">
        <f>D33+D38+D43</f>
        <v>6501490.7000000002</v>
      </c>
      <c r="E48" s="51">
        <f>E33+E38+E43</f>
        <v>1398565.2999999996</v>
      </c>
      <c r="F48" s="51">
        <f>F33+F38+F43</f>
        <v>0</v>
      </c>
      <c r="G48" s="52">
        <f>G33+G38+G43</f>
        <v>0</v>
      </c>
      <c r="H48" s="53">
        <f>SUM(C48:G48)</f>
        <v>13953999.999999998</v>
      </c>
      <c r="I48" s="7"/>
      <c r="J48" s="61"/>
    </row>
    <row r="49" spans="1:13" s="1" customFormat="1" ht="9.9499999999999993" customHeight="1" x14ac:dyDescent="0.25">
      <c r="A49" s="60"/>
      <c r="C49" s="79"/>
      <c r="D49" s="79"/>
      <c r="J49" s="61"/>
    </row>
    <row r="50" spans="1:13" s="1" customFormat="1" x14ac:dyDescent="0.25">
      <c r="A50" s="60"/>
      <c r="B50" s="153" t="s">
        <v>155</v>
      </c>
      <c r="C50" s="154"/>
      <c r="D50" s="154"/>
      <c r="E50" s="154"/>
      <c r="F50" s="154"/>
      <c r="G50" s="154"/>
      <c r="H50" s="154"/>
      <c r="I50" s="155"/>
      <c r="J50" s="61"/>
    </row>
    <row r="51" spans="1:13" x14ac:dyDescent="0.25">
      <c r="A51" s="56"/>
      <c r="B51" s="80" t="s">
        <v>69</v>
      </c>
      <c r="C51" s="174" t="s">
        <v>101</v>
      </c>
      <c r="D51" s="174"/>
      <c r="E51" s="173" t="s">
        <v>70</v>
      </c>
      <c r="F51" s="173"/>
      <c r="G51" s="147" t="s">
        <v>141</v>
      </c>
      <c r="H51" s="147"/>
      <c r="I51" s="16"/>
      <c r="J51" s="57"/>
      <c r="M51" s="1"/>
    </row>
    <row r="52" spans="1:13" x14ac:dyDescent="0.25">
      <c r="A52" s="56"/>
      <c r="B52" s="15" t="s">
        <v>192</v>
      </c>
      <c r="C52" s="175">
        <v>1</v>
      </c>
      <c r="D52" s="176"/>
      <c r="E52" t="s">
        <v>71</v>
      </c>
      <c r="G52" s="148" t="s">
        <v>138</v>
      </c>
      <c r="H52" s="148"/>
      <c r="I52" s="16"/>
      <c r="J52" s="57"/>
      <c r="M52" s="1"/>
    </row>
    <row r="53" spans="1:13" x14ac:dyDescent="0.25">
      <c r="A53" s="56"/>
      <c r="B53" s="18" t="s">
        <v>148</v>
      </c>
      <c r="C53" s="148" t="s">
        <v>55</v>
      </c>
      <c r="D53" s="148"/>
      <c r="E53" s="19" t="s">
        <v>72</v>
      </c>
      <c r="F53" s="19"/>
      <c r="G53" s="148" t="s">
        <v>138</v>
      </c>
      <c r="H53" s="148"/>
      <c r="I53" s="20"/>
      <c r="J53" s="57"/>
      <c r="M53" s="1"/>
    </row>
    <row r="54" spans="1:13" ht="9.9499999999999993" customHeight="1" x14ac:dyDescent="0.25">
      <c r="A54" s="56"/>
      <c r="J54" s="57"/>
      <c r="M54" s="1"/>
    </row>
    <row r="55" spans="1:13" x14ac:dyDescent="0.25">
      <c r="A55" s="56"/>
      <c r="B55" s="153" t="s">
        <v>68</v>
      </c>
      <c r="C55" s="154"/>
      <c r="D55" s="154"/>
      <c r="E55" s="154"/>
      <c r="F55" s="154"/>
      <c r="G55" s="154"/>
      <c r="H55" s="154"/>
      <c r="I55" s="155"/>
      <c r="J55" s="57"/>
      <c r="M55" s="1"/>
    </row>
    <row r="56" spans="1:13" ht="75" customHeight="1" x14ac:dyDescent="0.25">
      <c r="A56" s="56"/>
      <c r="B56" s="149" t="s">
        <v>177</v>
      </c>
      <c r="C56" s="149"/>
      <c r="D56" s="149"/>
      <c r="E56" s="74" t="s">
        <v>193</v>
      </c>
      <c r="F56" s="74" t="s">
        <v>194</v>
      </c>
      <c r="G56" s="74" t="str">
        <f>IF(FCOR=TRUE, "Actuals at Final Completion", "Actuals to Date")</f>
        <v>Actuals to Date</v>
      </c>
      <c r="H56" s="113" t="s">
        <v>197</v>
      </c>
      <c r="I56" s="11" t="s">
        <v>67</v>
      </c>
      <c r="J56" s="57"/>
      <c r="M56" s="1"/>
    </row>
    <row r="57" spans="1:13" x14ac:dyDescent="0.25">
      <c r="A57" s="56"/>
      <c r="B57" s="12" t="s">
        <v>41</v>
      </c>
      <c r="C57" s="13"/>
      <c r="D57" s="14"/>
      <c r="E57" s="81">
        <v>22010</v>
      </c>
      <c r="F57" s="81">
        <v>15730</v>
      </c>
      <c r="G57" s="82">
        <v>16960</v>
      </c>
      <c r="H57" s="114">
        <f>IF($H$56=Lists!$D$8, IFERROR(F57-E57, ""), IF($H$56=Lists!$D$9, IFERROR(G57-E57, ""), IFERROR(G57-F57, "")))</f>
        <v>1230</v>
      </c>
      <c r="I57" s="83"/>
      <c r="J57" s="57"/>
      <c r="M57" s="1"/>
    </row>
    <row r="58" spans="1:13" x14ac:dyDescent="0.25">
      <c r="A58" s="56"/>
      <c r="B58" s="15" t="s">
        <v>42</v>
      </c>
      <c r="D58" s="16"/>
      <c r="E58" s="81">
        <v>18319</v>
      </c>
      <c r="F58" s="81">
        <v>14220</v>
      </c>
      <c r="G58" s="82">
        <v>13558</v>
      </c>
      <c r="H58" s="114">
        <f>IF($H$56=Lists!$D$8, IFERROR(F58-E58, ""), IF($H$56=Lists!$D$9, IFERROR(G58-E58, ""), IFERROR(G58-F58, "")))</f>
        <v>-662</v>
      </c>
      <c r="I58" s="83"/>
      <c r="J58" s="57"/>
      <c r="M58" s="1"/>
    </row>
    <row r="59" spans="1:13" x14ac:dyDescent="0.25">
      <c r="A59" s="56"/>
      <c r="B59" s="15" t="s">
        <v>43</v>
      </c>
      <c r="D59" s="16"/>
      <c r="E59" s="17">
        <f>IFERROR(E58/E57, "")</f>
        <v>0.83230349840981377</v>
      </c>
      <c r="F59" s="17">
        <f t="shared" ref="F59:G59" si="3">IFERROR(F58/F57, "")</f>
        <v>0.90400508582326766</v>
      </c>
      <c r="G59" s="17">
        <f t="shared" si="3"/>
        <v>0.79941037735849052</v>
      </c>
      <c r="H59" s="115">
        <f t="shared" ref="H59" si="4">IFERROR(G59-F59, "")</f>
        <v>-0.10459470846477714</v>
      </c>
      <c r="I59" s="84"/>
      <c r="J59" s="57"/>
      <c r="M59" s="1"/>
    </row>
    <row r="60" spans="1:13" x14ac:dyDescent="0.25">
      <c r="A60" s="56"/>
      <c r="B60" s="15" t="s">
        <v>10</v>
      </c>
      <c r="D60" s="16"/>
      <c r="E60" s="81"/>
      <c r="F60" s="81"/>
      <c r="G60" s="82"/>
      <c r="H60" s="116">
        <f>IF($H$56=Lists!$D$8, IFERROR(F60-E60, ""), IF($H$56=Lists!$D$9, IFERROR(G60-E60, ""), IFERROR(G60-F60, "")))</f>
        <v>0</v>
      </c>
      <c r="I60" s="83"/>
      <c r="J60" s="57"/>
      <c r="M60" s="1"/>
    </row>
    <row r="61" spans="1:13" x14ac:dyDescent="0.25">
      <c r="A61" s="56"/>
      <c r="B61" s="18" t="s">
        <v>39</v>
      </c>
      <c r="C61" s="19"/>
      <c r="D61" s="20"/>
      <c r="E61" s="82"/>
      <c r="F61" s="82"/>
      <c r="G61" s="82"/>
      <c r="H61" s="116">
        <f>IF($H$56=Lists!$D$8, IFERROR(F61-E61, ""), IF($H$56=Lists!$D$9, IFERROR(G61-E61, ""), IFERROR(G61-F61, "")))</f>
        <v>0</v>
      </c>
      <c r="I61" s="85"/>
      <c r="J61" s="57"/>
      <c r="M61" s="1"/>
    </row>
    <row r="62" spans="1:13" x14ac:dyDescent="0.25">
      <c r="A62" s="56"/>
      <c r="B62" s="15" t="s">
        <v>19</v>
      </c>
      <c r="E62" s="21">
        <f>IFERROR(E91/E57, "")</f>
        <v>318.56751476601545</v>
      </c>
      <c r="F62" s="21">
        <f>IFERROR(F91/F57, "")</f>
        <v>628.28989192625556</v>
      </c>
      <c r="G62" s="21">
        <f>IFERROR(G91/G57, "")</f>
        <v>541.65984669811326</v>
      </c>
      <c r="H62" s="117">
        <f>IF($H$56=Lists!$D$8, IFERROR(F62-E62, ""), IF($H$56=Lists!$D$9, IFERROR(G62-E62, ""), IFERROR(G62-F62, "")))</f>
        <v>-86.630045228142308</v>
      </c>
      <c r="I62" s="86"/>
      <c r="J62" s="57"/>
      <c r="K62" s="87"/>
    </row>
    <row r="63" spans="1:13" x14ac:dyDescent="0.25">
      <c r="A63" s="56"/>
      <c r="B63" s="18" t="s">
        <v>163</v>
      </c>
      <c r="C63" s="19"/>
      <c r="D63" s="20"/>
      <c r="E63" s="22">
        <f>IFERROR(E97/E57, "")</f>
        <v>381.970604270786</v>
      </c>
      <c r="F63" s="22">
        <f>IFERROR(F97/F57, "")</f>
        <v>754.70184361093447</v>
      </c>
      <c r="G63" s="22">
        <f>IFERROR(G97/G57, "")</f>
        <v>635.13885613207549</v>
      </c>
      <c r="H63" s="117">
        <f>IF($H$56=Lists!$D$8, IFERROR(F63-E63, ""), IF($H$56=Lists!$D$9, IFERROR(G63-E63, ""), IFERROR(G63-F63, "")))</f>
        <v>-119.56298747885899</v>
      </c>
      <c r="I63" s="88"/>
      <c r="J63" s="57"/>
      <c r="K63" s="87"/>
    </row>
    <row r="64" spans="1:13" x14ac:dyDescent="0.25">
      <c r="A64" s="56"/>
      <c r="B64" s="150" t="s">
        <v>5</v>
      </c>
      <c r="C64" s="151"/>
      <c r="D64" s="151"/>
      <c r="E64" s="151"/>
      <c r="F64" s="151"/>
      <c r="G64" s="151"/>
      <c r="H64" s="151"/>
      <c r="I64" s="152"/>
      <c r="J64" s="57"/>
    </row>
    <row r="65" spans="1:10" x14ac:dyDescent="0.25">
      <c r="A65" s="56"/>
      <c r="B65" s="12" t="s">
        <v>6</v>
      </c>
      <c r="C65" s="13"/>
      <c r="D65" s="14"/>
      <c r="E65" s="89">
        <v>43344</v>
      </c>
      <c r="F65" s="89">
        <v>43922</v>
      </c>
      <c r="G65" s="90">
        <v>43564</v>
      </c>
      <c r="H65" s="114" t="str">
        <f>IF(SUM(E65:G65)=0, "", IF($H$56=Lists!$D$8, IFERROR(MROUND(CONVERT(F65-E65,"day","yr")*12, 0.5)&amp;" mo.", ""), IF($H$56=Lists!$D$9, IFERROR(MROUND(CONVERT(G65-E65,"day","yr")*12, 0.5)&amp;" mo.", ""), IFERROR(MROUND(CONVERT(G65-F65,"day","yr")*12, 0.5)&amp;" mo.", ""))))</f>
        <v/>
      </c>
      <c r="I65" s="83" t="s">
        <v>219</v>
      </c>
      <c r="J65" s="57"/>
    </row>
    <row r="66" spans="1:10" x14ac:dyDescent="0.25">
      <c r="A66" s="56"/>
      <c r="B66" s="15" t="s">
        <v>7</v>
      </c>
      <c r="D66" s="16"/>
      <c r="E66" s="89">
        <v>43374</v>
      </c>
      <c r="F66" s="89">
        <v>43983</v>
      </c>
      <c r="G66" s="90">
        <v>43565</v>
      </c>
      <c r="H66" s="114" t="str">
        <f>IF(SUM(E66:G66)=0, "", IF($H$56=Lists!$D$8, IFERROR(MROUND(CONVERT(F66-E66,"day","yr")*12, 0.5)&amp;" mo.", ""), IF($H$56=Lists!$D$9, IFERROR(MROUND(CONVERT(G66-E66,"day","yr")*12, 0.5)&amp;" mo.", ""), IFERROR(MROUND(CONVERT(G66-F66,"day","yr")*12, 0.5)&amp;" mo.", ""))))</f>
        <v/>
      </c>
      <c r="I66" s="83"/>
      <c r="J66" s="57"/>
    </row>
    <row r="67" spans="1:10" x14ac:dyDescent="0.25">
      <c r="A67" s="56"/>
      <c r="B67" s="15" t="s">
        <v>164</v>
      </c>
      <c r="D67" s="16"/>
      <c r="E67" s="89"/>
      <c r="F67" s="89"/>
      <c r="G67" s="90">
        <v>44698</v>
      </c>
      <c r="H67" s="114" t="str">
        <f>IF(SUM(E67:G67)=0, "", IF($H$56=Lists!$D$8, IFERROR(MROUND(CONVERT(F67-E67,"day","yr")*12, 0.5)&amp;" mo.", ""), IF($H$56=Lists!$D$9, IFERROR(MROUND(CONVERT(G67-E67,"day","yr")*12, 0.5)&amp;" mo.", ""), IFERROR(MROUND(CONVERT(G67-F67,"day","yr")*12, 0.5)&amp;" mo.", ""))))</f>
        <v>1468.5 mo.</v>
      </c>
      <c r="I67" s="83"/>
      <c r="J67" s="57"/>
    </row>
    <row r="68" spans="1:10" x14ac:dyDescent="0.25">
      <c r="A68" s="56"/>
      <c r="B68" s="15" t="s">
        <v>66</v>
      </c>
      <c r="D68" s="16"/>
      <c r="E68" s="89">
        <v>43983</v>
      </c>
      <c r="F68" s="89">
        <v>44743</v>
      </c>
      <c r="G68" s="90">
        <v>44777</v>
      </c>
      <c r="H68" s="114" t="str">
        <f>IF(SUM(E68:G68)=0, "", IF($H$56=Lists!$D$8, IFERROR(MROUND(CONVERT(F68-E68,"day","yr")*12, 0.5)&amp;" mo.", ""), IF($H$56=Lists!$D$9, IFERROR(MROUND(CONVERT(G68-E68,"day","yr")*12, 0.5)&amp;" mo.", ""), IFERROR(MROUND(CONVERT(G68-F68,"day","yr")*12, 0.5)&amp;" mo.", ""))))</f>
        <v>1 mo.</v>
      </c>
      <c r="I68" s="83"/>
      <c r="J68" s="57"/>
    </row>
    <row r="69" spans="1:10" x14ac:dyDescent="0.25">
      <c r="A69" s="56"/>
      <c r="B69" s="15" t="s">
        <v>8</v>
      </c>
      <c r="D69" s="16"/>
      <c r="E69" s="89">
        <v>44470</v>
      </c>
      <c r="F69" s="89">
        <v>45139</v>
      </c>
      <c r="G69" s="90"/>
      <c r="H69" s="114" t="str">
        <f>IF(SUM(E69:G69)=0, "", IF($H$56=Lists!$D$8, IFERROR(MROUND(CONVERT(F69-E69,"day","yr")*12, 0.5)&amp;" mo.", ""), IF($H$56=Lists!$D$9, IFERROR(MROUND(CONVERT(G69-E69,"day","yr")*12, 0.5)&amp;" mo.", ""), IFERROR(MROUND(CONVERT(G69-F69,"day","yr")*12, 0.5)&amp;" mo.", ""))))</f>
        <v/>
      </c>
      <c r="I69" s="83" t="s">
        <v>230</v>
      </c>
      <c r="J69" s="57"/>
    </row>
    <row r="70" spans="1:10" x14ac:dyDescent="0.25">
      <c r="A70" s="56"/>
      <c r="B70" s="18" t="s">
        <v>9</v>
      </c>
      <c r="C70" s="19"/>
      <c r="D70" s="20"/>
      <c r="E70" s="89"/>
      <c r="F70" s="89"/>
      <c r="G70" s="90"/>
      <c r="H70" s="114" t="str">
        <f>IF(SUM(E70:G70)=0, "", IF($H$56=Lists!$D$8, IFERROR(MROUND(CONVERT(F70-E70,"day","yr")*12, 0.5)&amp;" mo.", ""), IF($H$56=Lists!$D$9, IFERROR(MROUND(CONVERT(G70-E70,"day","yr")*12, 0.5)&amp;" mo.", ""), IFERROR(MROUND(CONVERT(G70-F70,"day","yr")*12, 0.5)&amp;" mo.", ""))))</f>
        <v/>
      </c>
      <c r="I70" s="83" t="s">
        <v>231</v>
      </c>
      <c r="J70" s="57"/>
    </row>
    <row r="71" spans="1:10" ht="9.9499999999999993" customHeight="1" thickBot="1" x14ac:dyDescent="0.3">
      <c r="A71" s="91"/>
      <c r="B71" s="23"/>
      <c r="C71" s="23"/>
      <c r="D71" s="23"/>
      <c r="E71" s="24"/>
      <c r="F71" s="24"/>
      <c r="G71" s="24"/>
      <c r="H71" s="25"/>
      <c r="I71" s="92"/>
      <c r="J71" s="93"/>
    </row>
    <row r="72" spans="1:10" s="69" customFormat="1" ht="27" customHeight="1" thickTop="1" thickBot="1" x14ac:dyDescent="0.3">
      <c r="A72" s="159" t="s">
        <v>152</v>
      </c>
      <c r="B72" s="160"/>
      <c r="C72" s="160"/>
      <c r="D72" s="160"/>
      <c r="E72" s="160"/>
      <c r="F72" s="160"/>
      <c r="G72" s="160"/>
      <c r="H72" s="160"/>
      <c r="I72" s="160"/>
      <c r="J72" s="161"/>
    </row>
    <row r="73" spans="1:10" ht="9.9499999999999993" customHeight="1" thickTop="1" x14ac:dyDescent="0.25">
      <c r="A73" s="56"/>
      <c r="B73" s="33"/>
      <c r="C73" s="33"/>
      <c r="D73" s="33"/>
      <c r="E73" s="26"/>
      <c r="F73" s="26"/>
      <c r="G73" s="26"/>
      <c r="H73" s="27"/>
      <c r="I73" s="94"/>
      <c r="J73" s="57"/>
    </row>
    <row r="74" spans="1:10" ht="75" customHeight="1" x14ac:dyDescent="0.25">
      <c r="A74" s="56"/>
      <c r="B74" s="149" t="s">
        <v>177</v>
      </c>
      <c r="C74" s="149"/>
      <c r="D74" s="149"/>
      <c r="E74" s="74" t="s">
        <v>198</v>
      </c>
      <c r="F74" s="74" t="s">
        <v>199</v>
      </c>
      <c r="G74" s="74" t="str">
        <f>IF(FCOR=TRUE, "Actual Cost Data at Final Completion", "Actual Costs to Date")</f>
        <v>Actual Costs to Date</v>
      </c>
      <c r="H74" s="74" t="str">
        <f>H56</f>
        <v>Estimate as Currently Funded to Actuals Variance</v>
      </c>
      <c r="I74" s="11" t="s">
        <v>67</v>
      </c>
      <c r="J74" s="57"/>
    </row>
    <row r="75" spans="1:10" x14ac:dyDescent="0.25">
      <c r="A75" s="56"/>
      <c r="B75" s="153" t="s">
        <v>11</v>
      </c>
      <c r="C75" s="154"/>
      <c r="D75" s="154"/>
      <c r="E75" s="154"/>
      <c r="F75" s="154"/>
      <c r="G75" s="154"/>
      <c r="H75" s="154"/>
      <c r="I75" s="155"/>
      <c r="J75" s="57"/>
    </row>
    <row r="76" spans="1:10" x14ac:dyDescent="0.25">
      <c r="A76" s="56"/>
      <c r="B76" s="170" t="s">
        <v>50</v>
      </c>
      <c r="C76" s="171"/>
      <c r="D76" s="172"/>
      <c r="E76" s="95"/>
      <c r="F76" s="95"/>
      <c r="G76" s="95"/>
      <c r="H76" s="118">
        <f>IF($H$56=Lists!$D$8, IFERROR(F76-E76, ""), IF($H$56=Lists!$D$9, IFERROR(G76-E76, ""), IFERROR(G76-F76, "")))</f>
        <v>0</v>
      </c>
      <c r="I76" s="83"/>
      <c r="J76" s="57"/>
    </row>
    <row r="77" spans="1:10" ht="9.9499999999999993" customHeight="1" x14ac:dyDescent="0.25">
      <c r="A77" s="56"/>
      <c r="B77" s="28"/>
      <c r="C77" s="28"/>
      <c r="D77" s="28"/>
      <c r="E77" s="29"/>
      <c r="F77" s="29"/>
      <c r="G77" s="29"/>
      <c r="H77" s="30"/>
      <c r="I77" s="96"/>
      <c r="J77" s="57"/>
    </row>
    <row r="78" spans="1:10" x14ac:dyDescent="0.25">
      <c r="A78" s="56"/>
      <c r="B78" s="153" t="s">
        <v>12</v>
      </c>
      <c r="C78" s="154"/>
      <c r="D78" s="154"/>
      <c r="E78" s="154"/>
      <c r="F78" s="154"/>
      <c r="G78" s="154"/>
      <c r="H78" s="154"/>
      <c r="I78" s="155"/>
      <c r="J78" s="57"/>
    </row>
    <row r="79" spans="1:10" ht="30" x14ac:dyDescent="0.25">
      <c r="A79" s="56"/>
      <c r="B79" s="12" t="s">
        <v>44</v>
      </c>
      <c r="C79" s="13"/>
      <c r="D79" s="14"/>
      <c r="E79" s="97">
        <v>56755</v>
      </c>
      <c r="F79" s="97">
        <v>143017</v>
      </c>
      <c r="G79" s="98">
        <f>95072.45 + 6287</f>
        <v>101359.45</v>
      </c>
      <c r="H79" s="31">
        <f>IF($H$56=Lists!$D$8, IFERROR(F79-E79, ""), IF($H$56=Lists!$D$9, IFERROR(G79-E79, ""), IFERROR(G79-F79, "")))</f>
        <v>-41657.550000000003</v>
      </c>
      <c r="I79" s="122" t="s">
        <v>220</v>
      </c>
      <c r="J79" s="57"/>
    </row>
    <row r="80" spans="1:10" ht="30" x14ac:dyDescent="0.25">
      <c r="A80" s="56"/>
      <c r="B80" s="15" t="s">
        <v>165</v>
      </c>
      <c r="D80" s="16"/>
      <c r="E80" s="97">
        <v>587494</v>
      </c>
      <c r="F80" s="97">
        <v>538421</v>
      </c>
      <c r="G80" s="98">
        <f>736519.67+2000+6496+5588+21678</f>
        <v>772281.67</v>
      </c>
      <c r="H80" s="31">
        <f>IF($H$56=Lists!$D$8, IFERROR(F80-E80, ""), IF($H$56=Lists!$D$9, IFERROR(G80-E80, ""), IFERROR(G80-F80, "")))</f>
        <v>233860.67000000004</v>
      </c>
      <c r="I80" s="122" t="s">
        <v>221</v>
      </c>
      <c r="J80" s="57"/>
    </row>
    <row r="81" spans="1:12" x14ac:dyDescent="0.25">
      <c r="A81" s="56"/>
      <c r="B81" s="15" t="s">
        <v>167</v>
      </c>
      <c r="D81" s="16"/>
      <c r="E81" s="97">
        <v>299808</v>
      </c>
      <c r="F81" s="97">
        <v>497621</v>
      </c>
      <c r="G81" s="131">
        <f>15502+168174</f>
        <v>183676</v>
      </c>
      <c r="H81" s="31">
        <f>IF($H$56=Lists!$D$8, IFERROR(F81-E81, ""), IF($H$56=Lists!$D$9, IFERROR(G81-E81, ""), IFERROR(G81-F81, "")))</f>
        <v>-313945</v>
      </c>
      <c r="I81" s="132" t="s">
        <v>222</v>
      </c>
      <c r="J81" s="57"/>
    </row>
    <row r="82" spans="1:12" x14ac:dyDescent="0.25">
      <c r="A82" s="56"/>
      <c r="B82" s="15" t="s">
        <v>166</v>
      </c>
      <c r="D82" s="16"/>
      <c r="E82" s="97">
        <v>275744</v>
      </c>
      <c r="F82" s="97">
        <f>343609*1.0828</f>
        <v>372059.82520000002</v>
      </c>
      <c r="G82" s="97">
        <v>538421</v>
      </c>
      <c r="H82" s="31">
        <f>IF($H$56=Lists!$D$8, IFERROR(F82-E82, ""), IF($H$56=Lists!$D$9, IFERROR(G82-E82, ""), IFERROR(G82-F82, "")))</f>
        <v>166361.17479999998</v>
      </c>
      <c r="I82" s="83"/>
      <c r="J82" s="57"/>
    </row>
    <row r="83" spans="1:12" x14ac:dyDescent="0.25">
      <c r="A83" s="56"/>
      <c r="B83" s="15" t="s">
        <v>168</v>
      </c>
      <c r="D83" s="16"/>
      <c r="E83" s="97">
        <v>171920</v>
      </c>
      <c r="F83" s="97">
        <f>501996-372060</f>
        <v>129936</v>
      </c>
      <c r="G83" s="97">
        <v>168174.54</v>
      </c>
      <c r="H83" s="32">
        <f>IF($H$56=Lists!$D$8, IFERROR(F83-E83, ""), IF($H$56=Lists!$D$9, IFERROR(G83-E83, ""), IFERROR(G83-F83, "")))</f>
        <v>38238.540000000008</v>
      </c>
      <c r="I83" s="83"/>
      <c r="J83" s="57"/>
    </row>
    <row r="84" spans="1:12" x14ac:dyDescent="0.25">
      <c r="A84" s="56"/>
      <c r="B84" s="15" t="s">
        <v>13</v>
      </c>
      <c r="D84" s="16"/>
      <c r="E84" s="97">
        <v>143516</v>
      </c>
      <c r="F84" s="97">
        <v>176703</v>
      </c>
      <c r="G84" s="98">
        <v>39188</v>
      </c>
      <c r="H84" s="31">
        <f>IF($H$56=Lists!$D$8, IFERROR(F84-E84, ""), IF($H$56=Lists!$D$9, IFERROR(G84-E84, ""), IFERROR(G84-F84, "")))</f>
        <v>-137515</v>
      </c>
      <c r="I84" s="99"/>
      <c r="J84" s="57"/>
    </row>
    <row r="85" spans="1:12" x14ac:dyDescent="0.25">
      <c r="A85" s="56"/>
      <c r="B85" s="211" t="s">
        <v>14</v>
      </c>
      <c r="C85" s="212"/>
      <c r="D85" s="213"/>
      <c r="E85" s="34">
        <f>SUM(E79:E84)</f>
        <v>1535237</v>
      </c>
      <c r="F85" s="34">
        <f>SUM(F79:F84)</f>
        <v>1857757.8252000001</v>
      </c>
      <c r="G85" s="34">
        <f>SUM(G79:G84)</f>
        <v>1803100.6600000001</v>
      </c>
      <c r="H85" s="35">
        <f>IF($H$56=Lists!$D$8, IFERROR(F85-E85, ""), IF($H$56=Lists!$D$9, IFERROR(G85-E85, ""), IFERROR(G85-F85, "")))</f>
        <v>-54657.16519999993</v>
      </c>
      <c r="I85" s="100"/>
      <c r="J85" s="57"/>
    </row>
    <row r="86" spans="1:12" ht="9.9499999999999993" customHeight="1" x14ac:dyDescent="0.25">
      <c r="A86" s="56"/>
      <c r="J86" s="57"/>
    </row>
    <row r="87" spans="1:12" x14ac:dyDescent="0.25">
      <c r="A87" s="56"/>
      <c r="B87" s="153" t="s">
        <v>15</v>
      </c>
      <c r="C87" s="154"/>
      <c r="D87" s="154"/>
      <c r="E87" s="154"/>
      <c r="F87" s="154"/>
      <c r="G87" s="154"/>
      <c r="H87" s="154"/>
      <c r="I87" s="155"/>
      <c r="J87" s="57"/>
    </row>
    <row r="88" spans="1:12" ht="14.45" customHeight="1" x14ac:dyDescent="0.25">
      <c r="A88" s="56"/>
      <c r="B88" s="12" t="s">
        <v>45</v>
      </c>
      <c r="C88" s="13"/>
      <c r="D88" s="14"/>
      <c r="E88" s="97">
        <v>87686</v>
      </c>
      <c r="F88" s="97">
        <v>0</v>
      </c>
      <c r="G88" s="98">
        <v>475500</v>
      </c>
      <c r="H88" s="36">
        <f>IF($H$56=Lists!$D$8, IFERROR(F88-E88, ""), IF($H$56=Lists!$D$9, IFERROR(G88-E88, ""), IFERROR(G88-F88, "")))</f>
        <v>475500</v>
      </c>
      <c r="I88" s="133" t="s">
        <v>223</v>
      </c>
      <c r="J88" s="57"/>
    </row>
    <row r="89" spans="1:12" x14ac:dyDescent="0.25">
      <c r="A89" s="56"/>
      <c r="B89" s="15" t="s">
        <v>46</v>
      </c>
      <c r="D89" s="16"/>
      <c r="E89" s="97"/>
      <c r="F89" s="97"/>
      <c r="G89" s="98">
        <v>1040320</v>
      </c>
      <c r="H89" s="36">
        <f>IF($H$56=Lists!$D$8, IFERROR(F89-E89, ""), IF($H$56=Lists!$D$9, IFERROR(G89-E89, ""), IFERROR(G89-F89, "")))</f>
        <v>1040320</v>
      </c>
      <c r="I89" s="133" t="s">
        <v>224</v>
      </c>
      <c r="J89" s="57"/>
    </row>
    <row r="90" spans="1:12" x14ac:dyDescent="0.25">
      <c r="A90" s="56"/>
      <c r="B90" s="15" t="s">
        <v>47</v>
      </c>
      <c r="D90" s="16"/>
      <c r="E90" s="97">
        <v>6923985</v>
      </c>
      <c r="F90" s="97">
        <v>9883000</v>
      </c>
      <c r="G90" s="97">
        <v>7670731</v>
      </c>
      <c r="H90" s="37">
        <f>IF($H$56=Lists!$D$8, IFERROR(F90-E90, ""), IF($H$56=Lists!$D$9, IFERROR(G90-E90, ""), IFERROR(G90-F90, "")))</f>
        <v>-2212269</v>
      </c>
      <c r="I90" s="133" t="s">
        <v>225</v>
      </c>
      <c r="J90" s="57"/>
    </row>
    <row r="91" spans="1:12" x14ac:dyDescent="0.25">
      <c r="A91" s="56"/>
      <c r="B91" s="208" t="s">
        <v>51</v>
      </c>
      <c r="C91" s="209"/>
      <c r="D91" s="210"/>
      <c r="E91" s="38">
        <f>SUM(E88:E90)</f>
        <v>7011671</v>
      </c>
      <c r="F91" s="38">
        <f t="shared" ref="F91:G91" si="5">SUM(F88:F90)</f>
        <v>9883000</v>
      </c>
      <c r="G91" s="38">
        <f t="shared" si="5"/>
        <v>9186551</v>
      </c>
      <c r="H91" s="36">
        <f>IF($H$56=Lists!$D$8, IFERROR(F91-E91, ""), IF($H$56=Lists!$D$9, IFERROR(G91-E91, ""), IFERROR(G91-F91, "")))</f>
        <v>-696449</v>
      </c>
      <c r="I91" s="100"/>
      <c r="J91" s="57"/>
      <c r="L91" s="135" cm="1">
        <f t="array" ref="L91">9864428-SUM(H88:H89+G92)</f>
        <v>6992854</v>
      </c>
    </row>
    <row r="92" spans="1:12" x14ac:dyDescent="0.25">
      <c r="A92" s="56"/>
      <c r="B92" s="15" t="s">
        <v>48</v>
      </c>
      <c r="D92" s="16"/>
      <c r="E92" s="97">
        <v>701331</v>
      </c>
      <c r="F92" s="97">
        <v>988300</v>
      </c>
      <c r="G92" s="98">
        <v>677877</v>
      </c>
      <c r="H92" s="36">
        <f>IF($H$56=Lists!$D$8, IFERROR(F92-E92, ""), IF($H$56=Lists!$D$9, IFERROR(G92-E92, ""), IFERROR(G92-F92, "")))</f>
        <v>-310423</v>
      </c>
      <c r="I92" s="133" t="s">
        <v>236</v>
      </c>
      <c r="J92" s="57"/>
    </row>
    <row r="93" spans="1:12" x14ac:dyDescent="0.25">
      <c r="A93" s="56"/>
      <c r="B93" s="15" t="s">
        <v>49</v>
      </c>
      <c r="D93" s="16"/>
      <c r="E93" s="97"/>
      <c r="F93" s="97"/>
      <c r="G93" s="97"/>
      <c r="H93" s="36">
        <f>IF($H$56=Lists!$D$8, IFERROR(F93-E93, ""), IF($H$56=Lists!$D$9, IFERROR(G93-E93, ""), IFERROR(G93-F93, "")))</f>
        <v>0</v>
      </c>
      <c r="I93" s="99"/>
      <c r="J93" s="57"/>
    </row>
    <row r="94" spans="1:12" x14ac:dyDescent="0.25">
      <c r="A94" s="56"/>
      <c r="B94" s="15" t="s">
        <v>40</v>
      </c>
      <c r="D94" s="16"/>
      <c r="E94" s="97">
        <v>694171</v>
      </c>
      <c r="F94" s="97">
        <v>1000160</v>
      </c>
      <c r="G94" s="97">
        <v>907527</v>
      </c>
      <c r="H94" s="36">
        <f>IF($H$56=Lists!$D$8, IFERROR(F94-E94, ""), IF($H$56=Lists!$D$9, IFERROR(G94-E94, ""), IFERROR(G94-F94, "")))</f>
        <v>-92633</v>
      </c>
      <c r="I94" s="99"/>
      <c r="J94" s="57"/>
    </row>
    <row r="95" spans="1:12" x14ac:dyDescent="0.25">
      <c r="A95" s="56"/>
      <c r="B95" s="15" t="str">
        <f>IF(C53=Lists!J3, "GCCM Costs", IF(C53=Lists!J4, "Design-Build Costs", ""))</f>
        <v/>
      </c>
      <c r="D95" s="16"/>
      <c r="E95" s="97"/>
      <c r="F95" s="97"/>
      <c r="G95" s="97"/>
      <c r="H95" s="36">
        <f>IF($H$56=Lists!$D$8, IFERROR(F95-E95, ""), IF($H$56=Lists!$D$9, IFERROR(G95-E95, ""), IFERROR(G95-F95, "")))</f>
        <v>0</v>
      </c>
      <c r="I95" s="99"/>
      <c r="J95" s="57"/>
    </row>
    <row r="96" spans="1:12" x14ac:dyDescent="0.25">
      <c r="A96" s="56"/>
      <c r="B96" s="15" t="str">
        <f>IF(C53=Lists!J3, "GCCM Risk Contingency", "")</f>
        <v/>
      </c>
      <c r="D96" s="16"/>
      <c r="E96" s="97"/>
      <c r="F96" s="97"/>
      <c r="G96" s="97"/>
      <c r="H96" s="36">
        <f>IF($H$56=Lists!$D$8, IFERROR(F96-E96, ""), IF($H$56=Lists!$D$9, IFERROR(G96-E96, ""), IFERROR(G96-F96, "")))</f>
        <v>0</v>
      </c>
      <c r="I96" s="99"/>
      <c r="J96" s="57"/>
    </row>
    <row r="97" spans="1:10" x14ac:dyDescent="0.25">
      <c r="A97" s="56"/>
      <c r="B97" s="211" t="s">
        <v>52</v>
      </c>
      <c r="C97" s="212"/>
      <c r="D97" s="213"/>
      <c r="E97" s="38">
        <f>SUM(E91:E96)</f>
        <v>8407173</v>
      </c>
      <c r="F97" s="38">
        <f t="shared" ref="F97:G97" si="6">SUM(F91:F96)</f>
        <v>11871460</v>
      </c>
      <c r="G97" s="38">
        <f t="shared" si="6"/>
        <v>10771955</v>
      </c>
      <c r="H97" s="39">
        <f>IF($H$56=Lists!$D$8, IFERROR(F97-E97, ""), IF($H$56=Lists!$D$9, IFERROR(G97-E97, ""), IFERROR(G97-F97, "")))</f>
        <v>-1099505</v>
      </c>
      <c r="I97" s="84"/>
      <c r="J97" s="57"/>
    </row>
    <row r="98" spans="1:10" ht="9.9499999999999993" customHeight="1" x14ac:dyDescent="0.25">
      <c r="A98" s="56"/>
      <c r="J98" s="57"/>
    </row>
    <row r="99" spans="1:10" x14ac:dyDescent="0.25">
      <c r="A99" s="56"/>
      <c r="B99" s="153" t="s">
        <v>16</v>
      </c>
      <c r="C99" s="154"/>
      <c r="D99" s="154"/>
      <c r="E99" s="154"/>
      <c r="F99" s="154"/>
      <c r="G99" s="154"/>
      <c r="H99" s="154"/>
      <c r="I99" s="155"/>
      <c r="J99" s="57"/>
    </row>
    <row r="100" spans="1:10" x14ac:dyDescent="0.25">
      <c r="A100" s="56"/>
      <c r="B100" s="40" t="s">
        <v>17</v>
      </c>
      <c r="D100" s="16"/>
      <c r="E100" s="101">
        <v>263933</v>
      </c>
      <c r="F100" s="101">
        <v>94594</v>
      </c>
      <c r="G100" s="102"/>
      <c r="H100" s="41">
        <f>IF($H$56=Lists!$D$8, IFERROR(F100-E100, ""), IF($H$56=Lists!$D$9, IFERROR(G100-E100, ""), IFERROR(G100-F100, "")))</f>
        <v>-94594</v>
      </c>
      <c r="I100" s="103"/>
      <c r="J100" s="104"/>
    </row>
    <row r="101" spans="1:10" x14ac:dyDescent="0.25">
      <c r="A101" s="56"/>
      <c r="B101" s="40" t="s">
        <v>18</v>
      </c>
      <c r="D101" s="16"/>
      <c r="E101" s="101">
        <v>35058</v>
      </c>
      <c r="F101" s="101">
        <v>26523</v>
      </c>
      <c r="G101" s="102">
        <v>26523</v>
      </c>
      <c r="H101" s="41">
        <f>IF($H$56=Lists!$D$8, IFERROR(F101-E101, ""), IF($H$56=Lists!$D$9, IFERROR(G101-E101, ""), IFERROR(G101-F101, "")))</f>
        <v>0</v>
      </c>
      <c r="I101" s="103"/>
      <c r="J101" s="104"/>
    </row>
    <row r="102" spans="1:10" x14ac:dyDescent="0.25">
      <c r="A102" s="56"/>
      <c r="B102" s="40" t="s">
        <v>53</v>
      </c>
      <c r="D102" s="16"/>
      <c r="E102" s="97"/>
      <c r="F102" s="97">
        <v>55800</v>
      </c>
      <c r="G102" s="98"/>
      <c r="H102" s="42">
        <f>IF($H$56=Lists!$D$8, IFERROR(F102-E102, ""), IF($H$56=Lists!$D$9, IFERROR(G102-E102, ""), IFERROR(G102-F102, "")))</f>
        <v>-55800</v>
      </c>
      <c r="I102" s="83"/>
      <c r="J102" s="57"/>
    </row>
    <row r="103" spans="1:10" ht="30" x14ac:dyDescent="0.25">
      <c r="A103" s="56"/>
      <c r="B103" s="40" t="s">
        <v>147</v>
      </c>
      <c r="D103" s="16"/>
      <c r="E103" s="97">
        <v>223754</v>
      </c>
      <c r="F103" s="97">
        <v>47766</v>
      </c>
      <c r="G103" s="105">
        <v>4221</v>
      </c>
      <c r="H103" s="43">
        <f>IF($H$56=Lists!$D$8, IFERROR(F103-E103, ""), IF($H$56=Lists!$D$9, IFERROR(G103-E103, ""), IFERROR(G103-F103, "")))</f>
        <v>-43545</v>
      </c>
      <c r="I103" s="134" t="s">
        <v>226</v>
      </c>
      <c r="J103" s="104"/>
    </row>
    <row r="104" spans="1:10" ht="15.75" thickBot="1" x14ac:dyDescent="0.3">
      <c r="A104" s="56"/>
      <c r="B104" s="214" t="s">
        <v>54</v>
      </c>
      <c r="C104" s="215"/>
      <c r="D104" s="216"/>
      <c r="E104" s="44">
        <f>SUM(E100:E103)</f>
        <v>522745</v>
      </c>
      <c r="F104" s="44">
        <f>SUM(F100:F103)</f>
        <v>224683</v>
      </c>
      <c r="G104" s="44">
        <f>SUM(G100:G103)</f>
        <v>30744</v>
      </c>
      <c r="H104" s="39">
        <f>IF($H$56=Lists!$D$8, IFERROR(F104-E104, ""), IF($H$56=Lists!$D$9, IFERROR(G104-E104, ""), IFERROR(G104-F104, "")))</f>
        <v>-193939</v>
      </c>
      <c r="I104" s="106"/>
      <c r="J104" s="104"/>
    </row>
    <row r="105" spans="1:10" ht="20.25" thickTop="1" thickBot="1" x14ac:dyDescent="0.35">
      <c r="A105" s="56"/>
      <c r="B105" s="107" t="s">
        <v>145</v>
      </c>
      <c r="C105" s="108"/>
      <c r="D105" s="108"/>
      <c r="E105" s="109">
        <f>SUM(E76,E85,E97,E104)</f>
        <v>10465155</v>
      </c>
      <c r="F105" s="109">
        <f>SUM(F76,F85,F97,F104)</f>
        <v>13953900.825200001</v>
      </c>
      <c r="G105" s="109">
        <f>SUM(G76,G85,G97,G104)</f>
        <v>12605799.66</v>
      </c>
      <c r="H105" s="109">
        <f>SUM(H76,H85,H97,H104)</f>
        <v>-1348101.1651999999</v>
      </c>
      <c r="I105" s="110"/>
      <c r="J105" s="104"/>
    </row>
    <row r="106" spans="1:10" ht="9.9499999999999993" customHeight="1" thickTop="1" x14ac:dyDescent="0.25">
      <c r="A106" s="56"/>
      <c r="B106" s="45"/>
      <c r="C106" s="45"/>
      <c r="D106" s="45"/>
      <c r="E106" s="46"/>
      <c r="F106" s="46"/>
      <c r="G106" s="46"/>
      <c r="H106" s="46"/>
      <c r="I106" s="111"/>
      <c r="J106" s="104"/>
    </row>
    <row r="107" spans="1:10" s="1" customFormat="1" x14ac:dyDescent="0.25">
      <c r="A107" s="60"/>
      <c r="B107" s="156" t="str">
        <f>IF(ReportType=Lists!$O$2, "", "Close-Out Information")</f>
        <v/>
      </c>
      <c r="C107" s="157"/>
      <c r="D107" s="157"/>
      <c r="E107" s="157"/>
      <c r="F107" s="157"/>
      <c r="G107" s="157"/>
      <c r="H107" s="157"/>
      <c r="I107" s="158"/>
      <c r="J107" s="61"/>
    </row>
    <row r="108" spans="1:10" s="1" customFormat="1" x14ac:dyDescent="0.25">
      <c r="A108" s="60"/>
      <c r="B108" s="47"/>
      <c r="C108" s="224"/>
      <c r="D108" s="224"/>
      <c r="E108" s="224" t="str">
        <f>IF(ReportType=Lists!$O$2, "", "NOTES")</f>
        <v/>
      </c>
      <c r="F108" s="224"/>
      <c r="G108" s="224"/>
      <c r="H108" s="224"/>
      <c r="I108" s="169"/>
      <c r="J108" s="61"/>
    </row>
    <row r="109" spans="1:10" ht="15" customHeight="1" x14ac:dyDescent="0.25">
      <c r="A109" s="56"/>
      <c r="B109" s="80" t="str">
        <f>IF(ReportType=Lists!$O$2, "", "Number of Change Orders")</f>
        <v/>
      </c>
      <c r="C109" s="217"/>
      <c r="D109" s="218"/>
      <c r="E109" s="221"/>
      <c r="F109" s="222"/>
      <c r="G109" s="222"/>
      <c r="H109" s="222"/>
      <c r="I109" s="223"/>
      <c r="J109" s="57"/>
    </row>
    <row r="110" spans="1:10" ht="15" customHeight="1" x14ac:dyDescent="0.25">
      <c r="A110" s="56"/>
      <c r="B110" s="80" t="str">
        <f>IF(ReportType=Lists!$O$2, "", "Total Value of Change Orders")</f>
        <v/>
      </c>
      <c r="C110" s="225"/>
      <c r="D110" s="226"/>
      <c r="E110" s="120"/>
      <c r="F110" s="121"/>
      <c r="G110" s="121"/>
      <c r="H110" s="121"/>
      <c r="I110" s="122"/>
      <c r="J110" s="57"/>
    </row>
    <row r="111" spans="1:10" ht="15" customHeight="1" x14ac:dyDescent="0.25">
      <c r="A111" s="56"/>
      <c r="B111" s="80" t="str">
        <f>IF(ReportType=Lists!$O$2, "", "Outstanding Liabilities")</f>
        <v/>
      </c>
      <c r="C111" s="225"/>
      <c r="D111" s="226"/>
      <c r="E111" s="120"/>
      <c r="F111" s="121"/>
      <c r="G111" s="121"/>
      <c r="H111" s="121"/>
      <c r="I111" s="122"/>
      <c r="J111" s="57"/>
    </row>
    <row r="112" spans="1:10" x14ac:dyDescent="0.25">
      <c r="A112" s="56"/>
      <c r="B112" s="18" t="str">
        <f>IF(ReportType=Lists!$O$2, "", "Unsettled Claims")</f>
        <v/>
      </c>
      <c r="C112" s="219"/>
      <c r="D112" s="220"/>
      <c r="E112" s="221"/>
      <c r="F112" s="222"/>
      <c r="G112" s="222"/>
      <c r="H112" s="222"/>
      <c r="I112" s="223"/>
      <c r="J112" s="57"/>
    </row>
    <row r="113" spans="1:10" ht="9.9499999999999993" customHeight="1" x14ac:dyDescent="0.25">
      <c r="A113" s="56"/>
      <c r="J113" s="57"/>
    </row>
    <row r="114" spans="1:10" ht="15.75" thickBot="1" x14ac:dyDescent="0.3">
      <c r="A114" s="56"/>
      <c r="B114" s="1" t="s">
        <v>20</v>
      </c>
      <c r="J114" s="57"/>
    </row>
    <row r="115" spans="1:10" x14ac:dyDescent="0.25">
      <c r="A115" s="56"/>
      <c r="B115" s="199" t="s">
        <v>227</v>
      </c>
      <c r="C115" s="200"/>
      <c r="D115" s="200"/>
      <c r="E115" s="200"/>
      <c r="F115" s="200"/>
      <c r="G115" s="200"/>
      <c r="H115" s="200"/>
      <c r="I115" s="201"/>
      <c r="J115" s="57"/>
    </row>
    <row r="116" spans="1:10" x14ac:dyDescent="0.25">
      <c r="A116" s="56"/>
      <c r="B116" s="202"/>
      <c r="C116" s="203"/>
      <c r="D116" s="203"/>
      <c r="E116" s="203"/>
      <c r="F116" s="203"/>
      <c r="G116" s="203"/>
      <c r="H116" s="203"/>
      <c r="I116" s="204"/>
      <c r="J116" s="57"/>
    </row>
    <row r="117" spans="1:10" x14ac:dyDescent="0.25">
      <c r="A117" s="56"/>
      <c r="B117" s="202"/>
      <c r="C117" s="203"/>
      <c r="D117" s="203"/>
      <c r="E117" s="203"/>
      <c r="F117" s="203"/>
      <c r="G117" s="203"/>
      <c r="H117" s="203"/>
      <c r="I117" s="204"/>
      <c r="J117" s="57"/>
    </row>
    <row r="118" spans="1:10" x14ac:dyDescent="0.25">
      <c r="A118" s="56"/>
      <c r="B118" s="202"/>
      <c r="C118" s="203"/>
      <c r="D118" s="203"/>
      <c r="E118" s="203"/>
      <c r="F118" s="203"/>
      <c r="G118" s="203"/>
      <c r="H118" s="203"/>
      <c r="I118" s="204"/>
      <c r="J118" s="57"/>
    </row>
    <row r="119" spans="1:10" x14ac:dyDescent="0.25">
      <c r="A119" s="56"/>
      <c r="B119" s="202"/>
      <c r="C119" s="203"/>
      <c r="D119" s="203"/>
      <c r="E119" s="203"/>
      <c r="F119" s="203"/>
      <c r="G119" s="203"/>
      <c r="H119" s="203"/>
      <c r="I119" s="204"/>
      <c r="J119" s="57"/>
    </row>
    <row r="120" spans="1:10" x14ac:dyDescent="0.25">
      <c r="A120" s="56"/>
      <c r="B120" s="202"/>
      <c r="C120" s="203"/>
      <c r="D120" s="203"/>
      <c r="E120" s="203"/>
      <c r="F120" s="203"/>
      <c r="G120" s="203"/>
      <c r="H120" s="203"/>
      <c r="I120" s="204"/>
      <c r="J120" s="57"/>
    </row>
    <row r="121" spans="1:10" x14ac:dyDescent="0.25">
      <c r="A121" s="56"/>
      <c r="B121" s="202"/>
      <c r="C121" s="203"/>
      <c r="D121" s="203"/>
      <c r="E121" s="203"/>
      <c r="F121" s="203"/>
      <c r="G121" s="203"/>
      <c r="H121" s="203"/>
      <c r="I121" s="204"/>
      <c r="J121" s="57"/>
    </row>
    <row r="122" spans="1:10" x14ac:dyDescent="0.25">
      <c r="A122" s="56"/>
      <c r="B122" s="202"/>
      <c r="C122" s="203"/>
      <c r="D122" s="203"/>
      <c r="E122" s="203"/>
      <c r="F122" s="203"/>
      <c r="G122" s="203"/>
      <c r="H122" s="203"/>
      <c r="I122" s="204"/>
      <c r="J122" s="57"/>
    </row>
    <row r="123" spans="1:10" x14ac:dyDescent="0.25">
      <c r="A123" s="56"/>
      <c r="B123" s="202"/>
      <c r="C123" s="203"/>
      <c r="D123" s="203"/>
      <c r="E123" s="203"/>
      <c r="F123" s="203"/>
      <c r="G123" s="203"/>
      <c r="H123" s="203"/>
      <c r="I123" s="204"/>
      <c r="J123" s="57"/>
    </row>
    <row r="124" spans="1:10" x14ac:dyDescent="0.25">
      <c r="A124" s="56"/>
      <c r="B124" s="202"/>
      <c r="C124" s="203"/>
      <c r="D124" s="203"/>
      <c r="E124" s="203"/>
      <c r="F124" s="203"/>
      <c r="G124" s="203"/>
      <c r="H124" s="203"/>
      <c r="I124" s="204"/>
      <c r="J124" s="57"/>
    </row>
    <row r="125" spans="1:10" x14ac:dyDescent="0.25">
      <c r="A125" s="56"/>
      <c r="B125" s="202"/>
      <c r="C125" s="203"/>
      <c r="D125" s="203"/>
      <c r="E125" s="203"/>
      <c r="F125" s="203"/>
      <c r="G125" s="203"/>
      <c r="H125" s="203"/>
      <c r="I125" s="204"/>
      <c r="J125" s="57"/>
    </row>
    <row r="126" spans="1:10" x14ac:dyDescent="0.25">
      <c r="A126" s="56"/>
      <c r="B126" s="202"/>
      <c r="C126" s="203"/>
      <c r="D126" s="203"/>
      <c r="E126" s="203"/>
      <c r="F126" s="203"/>
      <c r="G126" s="203"/>
      <c r="H126" s="203"/>
      <c r="I126" s="204"/>
      <c r="J126" s="57"/>
    </row>
    <row r="127" spans="1:10" x14ac:dyDescent="0.25">
      <c r="A127" s="56"/>
      <c r="B127" s="202"/>
      <c r="C127" s="203"/>
      <c r="D127" s="203"/>
      <c r="E127" s="203"/>
      <c r="F127" s="203"/>
      <c r="G127" s="203"/>
      <c r="H127" s="203"/>
      <c r="I127" s="204"/>
      <c r="J127" s="57"/>
    </row>
    <row r="128" spans="1:10" x14ac:dyDescent="0.25">
      <c r="A128" s="56"/>
      <c r="B128" s="202"/>
      <c r="C128" s="203"/>
      <c r="D128" s="203"/>
      <c r="E128" s="203"/>
      <c r="F128" s="203"/>
      <c r="G128" s="203"/>
      <c r="H128" s="203"/>
      <c r="I128" s="204"/>
      <c r="J128" s="57"/>
    </row>
    <row r="129" spans="1:10" x14ac:dyDescent="0.25">
      <c r="A129" s="56"/>
      <c r="B129" s="202"/>
      <c r="C129" s="203"/>
      <c r="D129" s="203"/>
      <c r="E129" s="203"/>
      <c r="F129" s="203"/>
      <c r="G129" s="203"/>
      <c r="H129" s="203"/>
      <c r="I129" s="204"/>
      <c r="J129" s="57"/>
    </row>
    <row r="130" spans="1:10" x14ac:dyDescent="0.25">
      <c r="A130" s="56"/>
      <c r="B130" s="202"/>
      <c r="C130" s="203"/>
      <c r="D130" s="203"/>
      <c r="E130" s="203"/>
      <c r="F130" s="203"/>
      <c r="G130" s="203"/>
      <c r="H130" s="203"/>
      <c r="I130" s="204"/>
      <c r="J130" s="57"/>
    </row>
    <row r="131" spans="1:10" x14ac:dyDescent="0.25">
      <c r="A131" s="56"/>
      <c r="B131" s="202"/>
      <c r="C131" s="203"/>
      <c r="D131" s="203"/>
      <c r="E131" s="203"/>
      <c r="F131" s="203"/>
      <c r="G131" s="203"/>
      <c r="H131" s="203"/>
      <c r="I131" s="204"/>
      <c r="J131" s="57"/>
    </row>
    <row r="132" spans="1:10" x14ac:dyDescent="0.25">
      <c r="A132" s="56"/>
      <c r="B132" s="202"/>
      <c r="C132" s="203"/>
      <c r="D132" s="203"/>
      <c r="E132" s="203"/>
      <c r="F132" s="203"/>
      <c r="G132" s="203"/>
      <c r="H132" s="203"/>
      <c r="I132" s="204"/>
      <c r="J132" s="57"/>
    </row>
    <row r="133" spans="1:10" x14ac:dyDescent="0.25">
      <c r="A133" s="56"/>
      <c r="B133" s="202"/>
      <c r="C133" s="203"/>
      <c r="D133" s="203"/>
      <c r="E133" s="203"/>
      <c r="F133" s="203"/>
      <c r="G133" s="203"/>
      <c r="H133" s="203"/>
      <c r="I133" s="204"/>
      <c r="J133" s="57"/>
    </row>
    <row r="134" spans="1:10" ht="15.75" thickBot="1" x14ac:dyDescent="0.3">
      <c r="A134" s="56"/>
      <c r="B134" s="205"/>
      <c r="C134" s="206"/>
      <c r="D134" s="206"/>
      <c r="E134" s="206"/>
      <c r="F134" s="206"/>
      <c r="G134" s="206"/>
      <c r="H134" s="206"/>
      <c r="I134" s="207"/>
      <c r="J134" s="57"/>
    </row>
    <row r="135" spans="1:10" ht="9.9499999999999993" customHeight="1" thickBot="1" x14ac:dyDescent="0.3">
      <c r="A135" s="91"/>
      <c r="B135" s="63"/>
      <c r="C135" s="63"/>
      <c r="D135" s="63"/>
      <c r="E135" s="63"/>
      <c r="F135" s="63"/>
      <c r="G135" s="63"/>
      <c r="H135" s="63"/>
      <c r="I135" s="63"/>
      <c r="J135" s="93"/>
    </row>
    <row r="136" spans="1:10" ht="15.75" thickTop="1" x14ac:dyDescent="0.25"/>
  </sheetData>
  <sheetProtection formatCells="0" formatColumns="0" formatRows="0" insertRows="0" insertHyperlinks="0"/>
  <mergeCells count="53">
    <mergeCell ref="B115:I134"/>
    <mergeCell ref="B91:D91"/>
    <mergeCell ref="B97:D97"/>
    <mergeCell ref="B104:D104"/>
    <mergeCell ref="B85:D85"/>
    <mergeCell ref="B107:I107"/>
    <mergeCell ref="C109:D109"/>
    <mergeCell ref="C112:D112"/>
    <mergeCell ref="E109:I109"/>
    <mergeCell ref="E112:I112"/>
    <mergeCell ref="C108:D108"/>
    <mergeCell ref="E108:I108"/>
    <mergeCell ref="B87:I87"/>
    <mergeCell ref="B99:I99"/>
    <mergeCell ref="C110:D110"/>
    <mergeCell ref="C111:D111"/>
    <mergeCell ref="B1:I1"/>
    <mergeCell ref="B3:I3"/>
    <mergeCell ref="C5:H5"/>
    <mergeCell ref="C7:H7"/>
    <mergeCell ref="B9:I9"/>
    <mergeCell ref="C6:H6"/>
    <mergeCell ref="B4:I4"/>
    <mergeCell ref="C10:H10"/>
    <mergeCell ref="C11:H11"/>
    <mergeCell ref="C12:H12"/>
    <mergeCell ref="B22:B27"/>
    <mergeCell ref="C16:I19"/>
    <mergeCell ref="A14:J14"/>
    <mergeCell ref="C21:I27"/>
    <mergeCell ref="B17:B19"/>
    <mergeCell ref="B78:I78"/>
    <mergeCell ref="B29:I29"/>
    <mergeCell ref="B50:I50"/>
    <mergeCell ref="A72:J72"/>
    <mergeCell ref="B74:D74"/>
    <mergeCell ref="C30:I30"/>
    <mergeCell ref="C31:D31"/>
    <mergeCell ref="E31:G31"/>
    <mergeCell ref="H31:H32"/>
    <mergeCell ref="I31:I32"/>
    <mergeCell ref="B76:D76"/>
    <mergeCell ref="E51:F51"/>
    <mergeCell ref="C51:D51"/>
    <mergeCell ref="C52:D52"/>
    <mergeCell ref="C53:D53"/>
    <mergeCell ref="B75:I75"/>
    <mergeCell ref="G51:H51"/>
    <mergeCell ref="G52:H52"/>
    <mergeCell ref="G53:H53"/>
    <mergeCell ref="B56:D56"/>
    <mergeCell ref="B64:I64"/>
    <mergeCell ref="B55:I55"/>
  </mergeCells>
  <conditionalFormatting sqref="A1:J94">
    <cfRule type="expression" dxfId="4" priority="4">
      <formula>CELL("PROTECT", A1)=0</formula>
    </cfRule>
  </conditionalFormatting>
  <conditionalFormatting sqref="A95:J99 A104:J109 A110:C111 E110:J111 A112:J135">
    <cfRule type="expression" dxfId="3" priority="17">
      <formula>CELL("PROTECT", A95)=0</formula>
    </cfRule>
  </conditionalFormatting>
  <conditionalFormatting sqref="A100:J103">
    <cfRule type="expression" dxfId="2" priority="1">
      <formula>CELL("PROTECT", A100)=0</formula>
    </cfRule>
  </conditionalFormatting>
  <conditionalFormatting sqref="E95:I96">
    <cfRule type="expression" dxfId="1" priority="16">
      <formula>$B95=""</formula>
    </cfRule>
  </conditionalFormatting>
  <dataValidations count="1">
    <dataValidation type="list" allowBlank="1" showInputMessage="1" showErrorMessage="1" sqref="K63" xr:uid="{00000000-0002-0000-0100-000000000000}">
      <formula1>"PMoptions"</formula1>
    </dataValidation>
  </dataValidations>
  <hyperlinks>
    <hyperlink ref="C12" r:id="rId1" xr:uid="{B852A4B9-5370-44BC-B89E-9FCF176B6349}"/>
  </hyperlinks>
  <pageMargins left="0.45" right="0.45" top="0.5" bottom="0.5" header="0.3" footer="0.3"/>
  <pageSetup scale="65" fitToHeight="2" orientation="portrait" r:id="rId2"/>
  <headerFooter>
    <oddFooter>&amp;C&amp;P</oddFooter>
  </headerFooter>
  <rowBreaks count="1" manualBreakCount="1">
    <brk id="71" max="9" man="1"/>
  </rowBreaks>
  <extLst>
    <ext xmlns:x14="http://schemas.microsoft.com/office/spreadsheetml/2009/9/main" uri="{78C0D931-6437-407d-A8EE-F0AAD7539E65}">
      <x14:conditionalFormattings>
        <x14:conditionalFormatting xmlns:xm="http://schemas.microsoft.com/office/excel/2006/main">
          <x14:cfRule type="expression" priority="15" id="{B9175676-CF21-48FE-9D3A-C33726FBC220}">
            <xm:f>ReportType=Lists!$O$2</xm:f>
            <x14:dxf>
              <font>
                <b val="0"/>
                <i val="0"/>
              </font>
              <numFmt numFmtId="0" formatCode="General"/>
              <fill>
                <patternFill patternType="none">
                  <bgColor auto="1"/>
                </patternFill>
              </fill>
              <border>
                <left/>
                <right/>
                <top/>
                <bottom/>
                <vertical/>
                <horizontal/>
              </border>
            </x14:dxf>
          </x14:cfRule>
          <xm:sqref>B107:I112</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r:uid="{00000000-0002-0000-0100-000001000000}">
          <x14:formula1>
            <xm:f>Lists!$B$2:$B$65</xm:f>
          </x14:formula1>
          <xm:sqref>C51:D51</xm:sqref>
        </x14:dataValidation>
        <x14:dataValidation type="list" allowBlank="1" showInputMessage="1" showErrorMessage="1" xr:uid="{00000000-0002-0000-0100-000002000000}">
          <x14:formula1>
            <xm:f>Lists!$D$2:$D$3</xm:f>
          </x14:formula1>
          <xm:sqref>G52:H53</xm:sqref>
        </x14:dataValidation>
        <x14:dataValidation type="list" allowBlank="1" showInputMessage="1" showErrorMessage="1" xr:uid="{00000000-0002-0000-0100-000003000000}">
          <x14:formula1>
            <xm:f>Lists!$F$2:$F$4</xm:f>
          </x14:formula1>
          <xm:sqref>G51:H51</xm:sqref>
        </x14:dataValidation>
        <x14:dataValidation type="list" allowBlank="1" showInputMessage="1" showErrorMessage="1" xr:uid="{00000000-0002-0000-0100-000004000000}">
          <x14:formula1>
            <xm:f>Lists!$J$2:$J$5</xm:f>
          </x14:formula1>
          <xm:sqref>C53:D53</xm:sqref>
        </x14:dataValidation>
        <x14:dataValidation type="list" allowBlank="1" showInputMessage="1" showErrorMessage="1" xr:uid="{00000000-0002-0000-0100-000005000000}">
          <x14:formula1>
            <xm:f>Lists!$D$8:$D$10</xm:f>
          </x14:formula1>
          <xm:sqref>H56</xm:sqref>
        </x14:dataValidation>
        <x14:dataValidation type="list" allowBlank="1" showInputMessage="1" showErrorMessage="1" xr:uid="{00000000-0002-0000-0100-000006000000}">
          <x14:formula1>
            <xm:f>Lists!$O$2:$O$3</xm:f>
          </x14:formula1>
          <xm:sqref>B3:I3</xm:sqref>
        </x14:dataValidation>
        <x14:dataValidation type="list" allowBlank="1" showInputMessage="1" showErrorMessage="1" xr:uid="{00000000-0002-0000-0100-000007000000}">
          <x14:formula1>
            <xm:f>Lists!$M$2:$M$26</xm:f>
          </x14:formula1>
          <xm:sqref>B4:I4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3"/>
  <sheetViews>
    <sheetView showGridLines="0" zoomScaleNormal="100" workbookViewId="0">
      <selection activeCell="S82" sqref="S82"/>
    </sheetView>
  </sheetViews>
  <sheetFormatPr defaultRowHeight="15" x14ac:dyDescent="0.25"/>
  <cols>
    <col min="1" max="8" width="9.140625" customWidth="1"/>
    <col min="9" max="9" width="6.140625" customWidth="1"/>
    <col min="10" max="17" width="9.140625" customWidth="1"/>
    <col min="18" max="18" width="4" customWidth="1"/>
    <col min="19" max="19" width="9.140625" customWidth="1"/>
  </cols>
  <sheetData>
    <row r="1" spans="1:31" ht="15" customHeight="1" x14ac:dyDescent="0.35">
      <c r="A1" s="227" t="s">
        <v>206</v>
      </c>
      <c r="B1" s="227"/>
      <c r="C1" s="227"/>
      <c r="D1" s="227"/>
      <c r="E1" s="227"/>
      <c r="F1" s="227"/>
      <c r="G1" s="227"/>
      <c r="H1" s="227"/>
      <c r="I1" s="227"/>
      <c r="J1" s="227"/>
      <c r="K1" s="227"/>
      <c r="L1" s="227"/>
      <c r="M1" s="227"/>
      <c r="N1" s="227"/>
      <c r="O1" s="227"/>
      <c r="P1" s="227"/>
      <c r="Q1" s="227"/>
      <c r="R1" s="227"/>
      <c r="S1" s="127"/>
      <c r="T1" s="126"/>
      <c r="U1" s="126"/>
      <c r="V1" s="126"/>
      <c r="W1" s="126"/>
      <c r="X1" s="126"/>
      <c r="Y1" s="126"/>
      <c r="Z1" s="126"/>
      <c r="AA1" s="126"/>
      <c r="AB1" s="126"/>
      <c r="AC1" s="126"/>
      <c r="AD1" s="126"/>
      <c r="AE1" s="126"/>
    </row>
    <row r="2" spans="1:31" ht="15" customHeight="1" x14ac:dyDescent="0.35">
      <c r="A2" s="227"/>
      <c r="B2" s="227"/>
      <c r="C2" s="227"/>
      <c r="D2" s="227"/>
      <c r="E2" s="227"/>
      <c r="F2" s="227"/>
      <c r="G2" s="227"/>
      <c r="H2" s="227"/>
      <c r="I2" s="227"/>
      <c r="J2" s="227"/>
      <c r="K2" s="227"/>
      <c r="L2" s="227"/>
      <c r="M2" s="227"/>
      <c r="N2" s="227"/>
      <c r="O2" s="227"/>
      <c r="P2" s="227"/>
      <c r="Q2" s="227"/>
      <c r="R2" s="227"/>
      <c r="S2" s="127"/>
      <c r="T2" s="126"/>
      <c r="U2" s="126"/>
      <c r="V2" s="126"/>
      <c r="W2" s="126"/>
      <c r="X2" s="126"/>
      <c r="Y2" s="126"/>
      <c r="Z2" s="126"/>
      <c r="AA2" s="126"/>
      <c r="AB2" s="126"/>
      <c r="AC2" s="126"/>
      <c r="AD2" s="126"/>
      <c r="AE2" s="126"/>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DE90B-0534-4C44-BA50-E45D591EE3A2}">
  <dimension ref="A1:AE3"/>
  <sheetViews>
    <sheetView showGridLines="0" topLeftCell="A49" zoomScaleNormal="100" workbookViewId="0">
      <selection sqref="A1:XFD1048576"/>
    </sheetView>
  </sheetViews>
  <sheetFormatPr defaultRowHeight="15" x14ac:dyDescent="0.25"/>
  <cols>
    <col min="1" max="8" width="9.140625" customWidth="1"/>
    <col min="9" max="9" width="6.140625" customWidth="1"/>
    <col min="10" max="17" width="9.140625" customWidth="1"/>
    <col min="18" max="18" width="4" customWidth="1"/>
    <col min="19" max="19" width="9.140625" customWidth="1"/>
  </cols>
  <sheetData>
    <row r="1" spans="1:31" ht="15" customHeight="1" x14ac:dyDescent="0.35">
      <c r="A1" s="227" t="s">
        <v>206</v>
      </c>
      <c r="B1" s="227"/>
      <c r="C1" s="227"/>
      <c r="D1" s="227"/>
      <c r="E1" s="227"/>
      <c r="F1" s="227"/>
      <c r="G1" s="227"/>
      <c r="H1" s="227"/>
      <c r="I1" s="227"/>
      <c r="J1" s="227"/>
      <c r="K1" s="227"/>
      <c r="L1" s="227"/>
      <c r="M1" s="227"/>
      <c r="N1" s="227"/>
      <c r="O1" s="227"/>
      <c r="P1" s="227"/>
      <c r="Q1" s="227"/>
      <c r="R1" s="227"/>
      <c r="S1" s="127"/>
      <c r="T1" s="126"/>
      <c r="U1" s="126"/>
      <c r="V1" s="126"/>
      <c r="W1" s="126"/>
      <c r="X1" s="126"/>
      <c r="Y1" s="126"/>
      <c r="Z1" s="126"/>
      <c r="AA1" s="126"/>
      <c r="AB1" s="126"/>
      <c r="AC1" s="126"/>
      <c r="AD1" s="126"/>
      <c r="AE1" s="126"/>
    </row>
    <row r="2" spans="1:31" ht="15" customHeight="1" x14ac:dyDescent="0.35">
      <c r="A2" s="227"/>
      <c r="B2" s="227"/>
      <c r="C2" s="227"/>
      <c r="D2" s="227"/>
      <c r="E2" s="227"/>
      <c r="F2" s="227"/>
      <c r="G2" s="227"/>
      <c r="H2" s="227"/>
      <c r="I2" s="227"/>
      <c r="J2" s="227"/>
      <c r="K2" s="227"/>
      <c r="L2" s="227"/>
      <c r="M2" s="227"/>
      <c r="N2" s="227"/>
      <c r="O2" s="227"/>
      <c r="P2" s="227"/>
      <c r="Q2" s="227"/>
      <c r="R2" s="227"/>
      <c r="S2" s="127"/>
      <c r="T2" s="126"/>
      <c r="U2" s="126"/>
      <c r="V2" s="126"/>
      <c r="W2" s="126"/>
      <c r="X2" s="126"/>
      <c r="Y2" s="126"/>
      <c r="Z2" s="126"/>
      <c r="AA2" s="126"/>
      <c r="AB2" s="126"/>
      <c r="AC2" s="126"/>
      <c r="AD2" s="126"/>
      <c r="AE2" s="126"/>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FA2020-6EF4-491F-ABDC-1BACFAF6237E}">
  <dimension ref="A1:AE3"/>
  <sheetViews>
    <sheetView showGridLines="0" view="pageLayout" zoomScaleNormal="100" workbookViewId="0">
      <selection activeCell="I9" sqref="I9"/>
    </sheetView>
  </sheetViews>
  <sheetFormatPr defaultRowHeight="15" x14ac:dyDescent="0.25"/>
  <cols>
    <col min="1" max="8" width="9.140625" customWidth="1"/>
    <col min="9" max="9" width="6.140625" customWidth="1"/>
    <col min="10" max="17" width="9.140625" customWidth="1"/>
    <col min="18" max="18" width="4" customWidth="1"/>
    <col min="19" max="19" width="9.140625" customWidth="1"/>
  </cols>
  <sheetData>
    <row r="1" spans="1:31" ht="15" customHeight="1" x14ac:dyDescent="0.35">
      <c r="A1" s="227" t="s">
        <v>206</v>
      </c>
      <c r="B1" s="227"/>
      <c r="C1" s="227"/>
      <c r="D1" s="227"/>
      <c r="E1" s="227"/>
      <c r="F1" s="227"/>
      <c r="G1" s="227"/>
      <c r="H1" s="227"/>
      <c r="I1" s="227"/>
      <c r="J1" s="227"/>
      <c r="K1" s="227"/>
      <c r="L1" s="227"/>
      <c r="M1" s="227"/>
      <c r="N1" s="227"/>
      <c r="O1" s="227"/>
      <c r="P1" s="227"/>
      <c r="Q1" s="227"/>
      <c r="R1" s="227"/>
      <c r="S1" s="127"/>
      <c r="T1" s="126"/>
      <c r="U1" s="126"/>
      <c r="V1" s="126"/>
      <c r="W1" s="126"/>
      <c r="X1" s="126"/>
      <c r="Y1" s="126"/>
      <c r="Z1" s="126"/>
      <c r="AA1" s="126"/>
      <c r="AB1" s="126"/>
      <c r="AC1" s="126"/>
      <c r="AD1" s="126"/>
      <c r="AE1" s="126"/>
    </row>
    <row r="2" spans="1:31" ht="15" customHeight="1" x14ac:dyDescent="0.35">
      <c r="A2" s="227"/>
      <c r="B2" s="227"/>
      <c r="C2" s="227"/>
      <c r="D2" s="227"/>
      <c r="E2" s="227"/>
      <c r="F2" s="227"/>
      <c r="G2" s="227"/>
      <c r="H2" s="227"/>
      <c r="I2" s="227"/>
      <c r="J2" s="227"/>
      <c r="K2" s="227"/>
      <c r="L2" s="227"/>
      <c r="M2" s="227"/>
      <c r="N2" s="227"/>
      <c r="O2" s="227"/>
      <c r="P2" s="227"/>
      <c r="Q2" s="227"/>
      <c r="R2" s="227"/>
      <c r="S2" s="127"/>
      <c r="T2" s="126"/>
      <c r="U2" s="126"/>
      <c r="V2" s="126"/>
      <c r="W2" s="126"/>
      <c r="X2" s="126"/>
      <c r="Y2" s="126"/>
      <c r="Z2" s="126"/>
      <c r="AA2" s="126"/>
      <c r="AB2" s="126"/>
      <c r="AC2" s="126"/>
      <c r="AD2" s="126"/>
      <c r="AE2" s="126"/>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O65"/>
  <sheetViews>
    <sheetView workbookViewId="0">
      <selection activeCell="M2" sqref="M2"/>
    </sheetView>
  </sheetViews>
  <sheetFormatPr defaultRowHeight="15" x14ac:dyDescent="0.25"/>
  <cols>
    <col min="2" max="2" width="50.140625" bestFit="1" customWidth="1"/>
    <col min="8" max="8" width="9.140625" style="2"/>
    <col min="13" max="13" width="15.42578125" bestFit="1" customWidth="1"/>
    <col min="15" max="15" width="58.85546875" bestFit="1" customWidth="1"/>
  </cols>
  <sheetData>
    <row r="1" spans="2:15" x14ac:dyDescent="0.25">
      <c r="B1" s="1" t="s">
        <v>69</v>
      </c>
      <c r="C1" s="1"/>
      <c r="D1" s="1" t="s">
        <v>140</v>
      </c>
      <c r="E1" s="1"/>
      <c r="F1" s="1" t="s">
        <v>142</v>
      </c>
      <c r="G1" s="1"/>
      <c r="H1" s="119"/>
      <c r="I1" s="1"/>
      <c r="J1" s="1"/>
      <c r="K1" s="1"/>
      <c r="L1" s="1"/>
      <c r="M1" s="1" t="s">
        <v>169</v>
      </c>
      <c r="N1" s="1"/>
      <c r="O1" s="1" t="s">
        <v>170</v>
      </c>
    </row>
    <row r="2" spans="2:15" ht="15" customHeight="1" x14ac:dyDescent="0.25">
      <c r="B2" t="s">
        <v>97</v>
      </c>
      <c r="D2" t="s">
        <v>138</v>
      </c>
      <c r="F2" t="s">
        <v>141</v>
      </c>
      <c r="H2" s="2" t="s">
        <v>23</v>
      </c>
      <c r="J2" t="s">
        <v>55</v>
      </c>
      <c r="M2" t="s">
        <v>208</v>
      </c>
      <c r="O2" t="s">
        <v>171</v>
      </c>
    </row>
    <row r="3" spans="2:15" ht="15" customHeight="1" x14ac:dyDescent="0.25">
      <c r="B3" t="s">
        <v>98</v>
      </c>
      <c r="D3" t="s">
        <v>139</v>
      </c>
      <c r="F3" t="s">
        <v>59</v>
      </c>
      <c r="H3" s="3" t="s">
        <v>24</v>
      </c>
      <c r="J3" t="s">
        <v>172</v>
      </c>
      <c r="M3" t="str">
        <f ca="1">TEXT(DATE(YEAR(TODAY()), MONTH(TODAY())+ROWS($M$2:$M3)-1, DAY(1)), "MMMM YYYY")</f>
        <v>July 2024</v>
      </c>
      <c r="O3" t="s">
        <v>146</v>
      </c>
    </row>
    <row r="4" spans="2:15" ht="15" customHeight="1" x14ac:dyDescent="0.25">
      <c r="B4" t="s">
        <v>99</v>
      </c>
      <c r="F4" t="s">
        <v>149</v>
      </c>
      <c r="H4" s="2" t="s">
        <v>25</v>
      </c>
      <c r="J4" t="s">
        <v>56</v>
      </c>
      <c r="M4" t="str">
        <f ca="1">TEXT(DATE(YEAR(TODAY()), MONTH(TODAY())+ROWS($M$2:$M4)-1, DAY(1)), "MMMM YYYY")</f>
        <v>August 2024</v>
      </c>
    </row>
    <row r="5" spans="2:15" ht="15" customHeight="1" x14ac:dyDescent="0.25">
      <c r="B5" t="s">
        <v>75</v>
      </c>
      <c r="H5" s="3" t="s">
        <v>26</v>
      </c>
      <c r="J5" t="s">
        <v>149</v>
      </c>
      <c r="M5" t="str">
        <f ca="1">TEXT(DATE(YEAR(TODAY()), MONTH(TODAY())+ROWS($M$2:$M5)-1, DAY(1)), "MMMM YYYY")</f>
        <v>September 2024</v>
      </c>
    </row>
    <row r="6" spans="2:15" ht="15" customHeight="1" x14ac:dyDescent="0.25">
      <c r="B6" t="s">
        <v>76</v>
      </c>
      <c r="H6" s="2" t="s">
        <v>22</v>
      </c>
      <c r="M6" t="str">
        <f ca="1">TEXT(DATE(YEAR(TODAY()), MONTH(TODAY())+ROWS($M$2:$M6)-1, DAY(1)), "MMMM YYYY")</f>
        <v>October 2024</v>
      </c>
    </row>
    <row r="7" spans="2:15" ht="15" customHeight="1" x14ac:dyDescent="0.25">
      <c r="B7" t="s">
        <v>100</v>
      </c>
      <c r="H7" s="3" t="s">
        <v>27</v>
      </c>
      <c r="M7" t="str">
        <f ca="1">TEXT(DATE(YEAR(TODAY()), MONTH(TODAY())+ROWS($M$2:$M7)-1, DAY(1)), "MMMM YYYY")</f>
        <v>November 2024</v>
      </c>
    </row>
    <row r="8" spans="2:15" ht="15" customHeight="1" x14ac:dyDescent="0.25">
      <c r="B8" t="s">
        <v>124</v>
      </c>
      <c r="D8" t="s">
        <v>173</v>
      </c>
      <c r="H8" s="2" t="s">
        <v>21</v>
      </c>
      <c r="M8" t="str">
        <f ca="1">TEXT(DATE(YEAR(TODAY()), MONTH(TODAY())+ROWS($M$2:$M8)-1, DAY(1)), "MMMM YYYY")</f>
        <v>December 2024</v>
      </c>
    </row>
    <row r="9" spans="2:15" ht="15" customHeight="1" x14ac:dyDescent="0.25">
      <c r="B9" t="s">
        <v>101</v>
      </c>
      <c r="D9" t="s">
        <v>174</v>
      </c>
      <c r="H9" s="3" t="s">
        <v>28</v>
      </c>
      <c r="M9" t="str">
        <f ca="1">TEXT(DATE(YEAR(TODAY()), MONTH(TODAY())+ROWS($M$2:$M9)-1, DAY(1)), "MMMM YYYY")</f>
        <v>January 2025</v>
      </c>
    </row>
    <row r="10" spans="2:15" ht="15" customHeight="1" x14ac:dyDescent="0.25">
      <c r="B10" t="s">
        <v>77</v>
      </c>
      <c r="D10" t="s">
        <v>197</v>
      </c>
      <c r="H10" s="2" t="s">
        <v>29</v>
      </c>
      <c r="M10" t="str">
        <f ca="1">TEXT(DATE(YEAR(TODAY()), MONTH(TODAY())+ROWS($M$2:$M10)-1, DAY(1)), "MMMM YYYY")</f>
        <v>February 2025</v>
      </c>
    </row>
    <row r="11" spans="2:15" ht="15" customHeight="1" x14ac:dyDescent="0.25">
      <c r="B11" t="s">
        <v>102</v>
      </c>
      <c r="H11" s="3" t="s">
        <v>30</v>
      </c>
      <c r="M11" t="str">
        <f ca="1">TEXT(DATE(YEAR(TODAY()), MONTH(TODAY())+ROWS($M$2:$M11)-1, DAY(1)), "MMMM YYYY")</f>
        <v>March 2025</v>
      </c>
    </row>
    <row r="12" spans="2:15" ht="15" customHeight="1" x14ac:dyDescent="0.25">
      <c r="B12" t="s">
        <v>103</v>
      </c>
      <c r="H12" s="3" t="s">
        <v>31</v>
      </c>
      <c r="M12" t="str">
        <f ca="1">TEXT(DATE(YEAR(TODAY()), MONTH(TODAY())+ROWS($M$2:$M12)-1, DAY(1)), "MMMM YYYY")</f>
        <v>April 2025</v>
      </c>
    </row>
    <row r="13" spans="2:15" ht="15" customHeight="1" x14ac:dyDescent="0.25">
      <c r="B13" t="s">
        <v>78</v>
      </c>
      <c r="H13" s="3" t="s">
        <v>32</v>
      </c>
      <c r="M13" t="str">
        <f ca="1">TEXT(DATE(YEAR(TODAY()), MONTH(TODAY())+ROWS($M$2:$M13)-1, DAY(1)), "MMMM YYYY")</f>
        <v>May 2025</v>
      </c>
    </row>
    <row r="14" spans="2:15" ht="15" customHeight="1" x14ac:dyDescent="0.25">
      <c r="B14" t="s">
        <v>104</v>
      </c>
      <c r="H14" s="2" t="s">
        <v>33</v>
      </c>
      <c r="M14" t="str">
        <f ca="1">TEXT(DATE(YEAR(TODAY()), MONTH(TODAY())+ROWS($M$2:$M14)-1, DAY(1)), "MMMM YYYY")</f>
        <v>June 2025</v>
      </c>
    </row>
    <row r="15" spans="2:15" ht="15" customHeight="1" x14ac:dyDescent="0.25">
      <c r="B15" t="s">
        <v>79</v>
      </c>
      <c r="H15" s="3" t="s">
        <v>34</v>
      </c>
      <c r="M15" t="str">
        <f ca="1">TEXT(DATE(YEAR(TODAY()), MONTH(TODAY())+ROWS($M$2:$M15)-1, DAY(1)), "MMMM YYYY")</f>
        <v>July 2025</v>
      </c>
    </row>
    <row r="16" spans="2:15" ht="15" customHeight="1" x14ac:dyDescent="0.25">
      <c r="B16" t="s">
        <v>105</v>
      </c>
      <c r="H16" s="2" t="s">
        <v>35</v>
      </c>
      <c r="M16" t="str">
        <f ca="1">TEXT(DATE(YEAR(TODAY()), MONTH(TODAY())+ROWS($M$2:$M16)-1, DAY(1)), "MMMM YYYY")</f>
        <v>August 2025</v>
      </c>
    </row>
    <row r="17" spans="2:13" ht="15" customHeight="1" x14ac:dyDescent="0.25">
      <c r="B17" t="s">
        <v>106</v>
      </c>
      <c r="H17" s="3" t="s">
        <v>36</v>
      </c>
      <c r="M17" t="str">
        <f ca="1">TEXT(DATE(YEAR(TODAY()), MONTH(TODAY())+ROWS($M$2:$M17)-1, DAY(1)), "MMMM YYYY")</f>
        <v>September 2025</v>
      </c>
    </row>
    <row r="18" spans="2:13" ht="15" customHeight="1" x14ac:dyDescent="0.25">
      <c r="B18" t="s">
        <v>107</v>
      </c>
      <c r="H18" s="2" t="s">
        <v>37</v>
      </c>
      <c r="M18" t="str">
        <f ca="1">TEXT(DATE(YEAR(TODAY()), MONTH(TODAY())+ROWS($M$2:$M18)-1, DAY(1)), "MMMM YYYY")</f>
        <v>October 2025</v>
      </c>
    </row>
    <row r="19" spans="2:13" ht="15" customHeight="1" x14ac:dyDescent="0.25">
      <c r="B19" t="s">
        <v>125</v>
      </c>
      <c r="H19" s="3" t="s">
        <v>38</v>
      </c>
      <c r="M19" t="str">
        <f ca="1">TEXT(DATE(YEAR(TODAY()), MONTH(TODAY())+ROWS($M$2:$M19)-1, DAY(1)), "MMMM YYYY")</f>
        <v>November 2025</v>
      </c>
    </row>
    <row r="20" spans="2:13" ht="15" customHeight="1" x14ac:dyDescent="0.25">
      <c r="B20" t="s">
        <v>80</v>
      </c>
      <c r="H20" s="2" t="s">
        <v>150</v>
      </c>
      <c r="M20" t="str">
        <f ca="1">TEXT(DATE(YEAR(TODAY()), MONTH(TODAY())+ROWS($M$2:$M20)-1, DAY(1)), "MMMM YYYY")</f>
        <v>December 2025</v>
      </c>
    </row>
    <row r="21" spans="2:13" ht="15" customHeight="1" x14ac:dyDescent="0.25">
      <c r="B21" t="s">
        <v>81</v>
      </c>
      <c r="H21" s="3">
        <v>2022</v>
      </c>
      <c r="M21" t="str">
        <f ca="1">TEXT(DATE(YEAR(TODAY()), MONTH(TODAY())+ROWS($M$2:$M21)-1, DAY(1)), "MMMM YYYY")</f>
        <v>January 2026</v>
      </c>
    </row>
    <row r="22" spans="2:13" ht="15" customHeight="1" x14ac:dyDescent="0.25">
      <c r="B22" t="s">
        <v>126</v>
      </c>
      <c r="H22" s="2" t="s">
        <v>151</v>
      </c>
      <c r="M22" t="str">
        <f ca="1">TEXT(DATE(YEAR(TODAY()), MONTH(TODAY())+ROWS($M$2:$M22)-1, DAY(1)), "MMMM YYYY")</f>
        <v>February 2026</v>
      </c>
    </row>
    <row r="23" spans="2:13" ht="15" customHeight="1" x14ac:dyDescent="0.25">
      <c r="B23" t="s">
        <v>108</v>
      </c>
      <c r="H23" s="3">
        <v>2024</v>
      </c>
      <c r="M23" t="str">
        <f ca="1">TEXT(DATE(YEAR(TODAY()), MONTH(TODAY())+ROWS($M$2:$M23)-1, DAY(1)), "MMMM YYYY")</f>
        <v>March 2026</v>
      </c>
    </row>
    <row r="24" spans="2:13" ht="15" customHeight="1" x14ac:dyDescent="0.25">
      <c r="B24" t="s">
        <v>82</v>
      </c>
      <c r="M24" t="str">
        <f ca="1">TEXT(DATE(YEAR(TODAY()), MONTH(TODAY())+ROWS($M$2:$M24)-1, DAY(1)), "MMMM YYYY")</f>
        <v>April 2026</v>
      </c>
    </row>
    <row r="25" spans="2:13" ht="15" customHeight="1" x14ac:dyDescent="0.25">
      <c r="B25" t="s">
        <v>127</v>
      </c>
      <c r="H25" s="3"/>
      <c r="M25" t="str">
        <f ca="1">TEXT(DATE(YEAR(TODAY()), MONTH(TODAY())+ROWS($M$2:$M25)-1, DAY(1)), "MMMM YYYY")</f>
        <v>May 2026</v>
      </c>
    </row>
    <row r="26" spans="2:13" ht="15" customHeight="1" x14ac:dyDescent="0.25">
      <c r="B26" t="s">
        <v>128</v>
      </c>
      <c r="M26" t="str">
        <f ca="1">TEXT(DATE(YEAR(TODAY()), MONTH(TODAY())+ROWS($M$2:$M26)-1, DAY(1)), "MMMM YYYY")</f>
        <v>June 2026</v>
      </c>
    </row>
    <row r="27" spans="2:13" ht="15" customHeight="1" x14ac:dyDescent="0.25">
      <c r="B27" t="s">
        <v>109</v>
      </c>
    </row>
    <row r="28" spans="2:13" ht="15" customHeight="1" x14ac:dyDescent="0.25">
      <c r="B28" t="s">
        <v>83</v>
      </c>
    </row>
    <row r="29" spans="2:13" ht="15" customHeight="1" x14ac:dyDescent="0.25">
      <c r="B29" t="s">
        <v>84</v>
      </c>
    </row>
    <row r="30" spans="2:13" ht="15" customHeight="1" x14ac:dyDescent="0.25">
      <c r="B30" t="s">
        <v>129</v>
      </c>
    </row>
    <row r="31" spans="2:13" ht="15" customHeight="1" x14ac:dyDescent="0.25">
      <c r="B31" t="s">
        <v>85</v>
      </c>
    </row>
    <row r="32" spans="2:13" ht="15" customHeight="1" x14ac:dyDescent="0.25">
      <c r="B32" t="s">
        <v>110</v>
      </c>
    </row>
    <row r="33" spans="2:2" ht="15" customHeight="1" x14ac:dyDescent="0.25">
      <c r="B33" t="s">
        <v>111</v>
      </c>
    </row>
    <row r="34" spans="2:2" ht="15" customHeight="1" x14ac:dyDescent="0.25">
      <c r="B34" t="s">
        <v>86</v>
      </c>
    </row>
    <row r="35" spans="2:2" ht="15" customHeight="1" x14ac:dyDescent="0.25">
      <c r="B35" t="s">
        <v>87</v>
      </c>
    </row>
    <row r="36" spans="2:2" ht="15" customHeight="1" x14ac:dyDescent="0.25">
      <c r="B36" t="s">
        <v>88</v>
      </c>
    </row>
    <row r="37" spans="2:2" ht="15" customHeight="1" x14ac:dyDescent="0.25">
      <c r="B37" t="s">
        <v>112</v>
      </c>
    </row>
    <row r="38" spans="2:2" ht="15" customHeight="1" x14ac:dyDescent="0.25">
      <c r="B38" t="s">
        <v>113</v>
      </c>
    </row>
    <row r="39" spans="2:2" ht="15" customHeight="1" x14ac:dyDescent="0.25">
      <c r="B39" t="s">
        <v>89</v>
      </c>
    </row>
    <row r="40" spans="2:2" ht="15" customHeight="1" x14ac:dyDescent="0.25">
      <c r="B40" t="s">
        <v>114</v>
      </c>
    </row>
    <row r="41" spans="2:2" ht="15" customHeight="1" x14ac:dyDescent="0.25">
      <c r="B41" t="s">
        <v>130</v>
      </c>
    </row>
    <row r="42" spans="2:2" ht="15" customHeight="1" x14ac:dyDescent="0.25">
      <c r="B42" t="s">
        <v>131</v>
      </c>
    </row>
    <row r="43" spans="2:2" ht="15" customHeight="1" x14ac:dyDescent="0.25">
      <c r="B43" t="s">
        <v>132</v>
      </c>
    </row>
    <row r="44" spans="2:2" ht="15" customHeight="1" x14ac:dyDescent="0.25">
      <c r="B44" t="s">
        <v>115</v>
      </c>
    </row>
    <row r="45" spans="2:2" ht="15" customHeight="1" x14ac:dyDescent="0.25">
      <c r="B45" t="s">
        <v>90</v>
      </c>
    </row>
    <row r="46" spans="2:2" ht="15" customHeight="1" x14ac:dyDescent="0.25">
      <c r="B46" t="s">
        <v>116</v>
      </c>
    </row>
    <row r="47" spans="2:2" ht="15" customHeight="1" x14ac:dyDescent="0.25">
      <c r="B47" t="s">
        <v>117</v>
      </c>
    </row>
    <row r="48" spans="2:2" ht="15" customHeight="1" x14ac:dyDescent="0.25">
      <c r="B48" t="s">
        <v>118</v>
      </c>
    </row>
    <row r="49" spans="2:2" ht="15" customHeight="1" x14ac:dyDescent="0.25">
      <c r="B49" t="s">
        <v>133</v>
      </c>
    </row>
    <row r="50" spans="2:2" ht="15" customHeight="1" x14ac:dyDescent="0.25">
      <c r="B50" t="s">
        <v>91</v>
      </c>
    </row>
    <row r="51" spans="2:2" ht="15" customHeight="1" x14ac:dyDescent="0.25">
      <c r="B51" t="s">
        <v>134</v>
      </c>
    </row>
    <row r="52" spans="2:2" ht="15" customHeight="1" x14ac:dyDescent="0.25">
      <c r="B52" t="s">
        <v>136</v>
      </c>
    </row>
    <row r="53" spans="2:2" ht="15" customHeight="1" x14ac:dyDescent="0.25">
      <c r="B53" t="s">
        <v>92</v>
      </c>
    </row>
    <row r="54" spans="2:2" ht="15" customHeight="1" x14ac:dyDescent="0.25">
      <c r="B54" t="s">
        <v>137</v>
      </c>
    </row>
    <row r="55" spans="2:2" ht="15" customHeight="1" x14ac:dyDescent="0.25">
      <c r="B55" t="s">
        <v>119</v>
      </c>
    </row>
    <row r="56" spans="2:2" ht="15" customHeight="1" x14ac:dyDescent="0.25">
      <c r="B56" t="s">
        <v>120</v>
      </c>
    </row>
    <row r="57" spans="2:2" ht="15" customHeight="1" x14ac:dyDescent="0.25">
      <c r="B57" t="s">
        <v>93</v>
      </c>
    </row>
    <row r="58" spans="2:2" ht="15" customHeight="1" x14ac:dyDescent="0.25">
      <c r="B58" t="s">
        <v>121</v>
      </c>
    </row>
    <row r="59" spans="2:2" ht="15" customHeight="1" x14ac:dyDescent="0.25">
      <c r="B59" t="s">
        <v>94</v>
      </c>
    </row>
    <row r="60" spans="2:2" ht="15" customHeight="1" x14ac:dyDescent="0.25">
      <c r="B60" t="s">
        <v>122</v>
      </c>
    </row>
    <row r="61" spans="2:2" ht="15" customHeight="1" x14ac:dyDescent="0.25">
      <c r="B61" t="s">
        <v>135</v>
      </c>
    </row>
    <row r="62" spans="2:2" ht="15" customHeight="1" x14ac:dyDescent="0.25">
      <c r="B62" t="s">
        <v>95</v>
      </c>
    </row>
    <row r="63" spans="2:2" ht="15" customHeight="1" x14ac:dyDescent="0.25">
      <c r="B63" t="s">
        <v>74</v>
      </c>
    </row>
    <row r="64" spans="2:2" ht="15" customHeight="1" x14ac:dyDescent="0.25">
      <c r="B64" t="s">
        <v>96</v>
      </c>
    </row>
    <row r="65" spans="2:2" ht="15" customHeight="1" x14ac:dyDescent="0.25">
      <c r="B65" t="s">
        <v>123</v>
      </c>
    </row>
  </sheetData>
  <sheetProtection algorithmName="SHA-512" hashValue="cuI3h8YPril/MKpQ0k/zHgw5pahHCCcD+Jc+3kkPBDV4JlELjxs57m+y6aY+FjL7AvJjzrZlgBO+zo1rJQFQ4Q==" saltValue="wirYTvcw4k7jUK1aOmOBBQ=="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5</vt:i4>
      </vt:variant>
    </vt:vector>
  </HeadingPairs>
  <TitlesOfParts>
    <vt:vector size="11" baseType="lpstr">
      <vt:lpstr>QuickStartGuide</vt:lpstr>
      <vt:lpstr>Major Project Report</vt:lpstr>
      <vt:lpstr>Photo Gallery (current)</vt:lpstr>
      <vt:lpstr>Photo Gallery (3)</vt:lpstr>
      <vt:lpstr>Photo Gallery (2)</vt:lpstr>
      <vt:lpstr>Lists</vt:lpstr>
      <vt:lpstr>'Major Project Report'!Print_Area</vt:lpstr>
      <vt:lpstr>'Photo Gallery (2)'!Print_Area</vt:lpstr>
      <vt:lpstr>'Photo Gallery (3)'!Print_Area</vt:lpstr>
      <vt:lpstr>'Photo Gallery (current)'!Print_Area</vt:lpstr>
      <vt:lpstr>ReportType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Office of Financial Management;Christine Thomas</dc:creator>
  <cp:lastModifiedBy>Cheryl Bivens</cp:lastModifiedBy>
  <cp:lastPrinted>2014-06-25T01:10:37Z</cp:lastPrinted>
  <dcterms:created xsi:type="dcterms:W3CDTF">2012-08-29T14:59:47Z</dcterms:created>
  <dcterms:modified xsi:type="dcterms:W3CDTF">2024-06-20T14:47:37Z</dcterms:modified>
</cp:coreProperties>
</file>