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N:\Major Project Status Reports\2023 MPSR\Dec 2023\Ready to Post Online #1\"/>
    </mc:Choice>
  </mc:AlternateContent>
  <xr:revisionPtr revIDLastSave="0" documentId="13_ncr:1_{18449D18-6ECC-45E3-90E7-F458D8FA12BE}" xr6:coauthVersionLast="36" xr6:coauthVersionMax="47" xr10:uidLastSave="{00000000-0000-0000-0000-000000000000}"/>
  <bookViews>
    <workbookView xWindow="0" yWindow="0" windowWidth="24000" windowHeight="9525" firstSheet="1" activeTab="1" xr2:uid="{00000000-000D-0000-FFFF-FFFF00000000}"/>
  </bookViews>
  <sheets>
    <sheet name="QuickStartGuide" sheetId="5" r:id="rId1"/>
    <sheet name="Major Project Report" sheetId="3" r:id="rId2"/>
    <sheet name="Photo Gallery (2)" sheetId="7" r:id="rId3"/>
    <sheet name="Photo Gallery" sheetId="6"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2">'[2]Major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3">'Photo Gallery'!$A$1:$R$86</definedName>
    <definedName name="_xlnm.Print_Area" localSheetId="2">'Photo Gallery (2)'!$A$1:$R$86</definedName>
    <definedName name="procurement">[3]Sheet2!$D$12:$D$15</definedName>
    <definedName name="ReportType" localSheetId="2">'[2]Major Project Report'!$B$3</definedName>
    <definedName name="ReportType">'Major Project Report'!$B$3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5" i="3" l="1"/>
  <c r="E44" i="3"/>
  <c r="E39" i="3"/>
  <c r="M26" i="4" l="1"/>
  <c r="M3" i="4"/>
  <c r="M4" i="4"/>
  <c r="M5" i="4"/>
  <c r="M6" i="4"/>
  <c r="M7" i="4"/>
  <c r="M8" i="4"/>
  <c r="M9" i="4"/>
  <c r="M10" i="4"/>
  <c r="M11" i="4"/>
  <c r="M12" i="4"/>
  <c r="M13" i="4"/>
  <c r="M14" i="4"/>
  <c r="M15" i="4"/>
  <c r="M16" i="4"/>
  <c r="M17" i="4"/>
  <c r="M18" i="4"/>
  <c r="M19" i="4"/>
  <c r="M20" i="4"/>
  <c r="M21" i="4"/>
  <c r="M22" i="4"/>
  <c r="M23" i="4"/>
  <c r="M24" i="4"/>
  <c r="M25" i="4"/>
  <c r="H65" i="3" l="1"/>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<sst xmlns="http://schemas.openxmlformats.org/spreadsheetml/2006/main" count="246" uniqueCount="224">
  <si>
    <t>Major Project Report</t>
  </si>
  <si>
    <t>Quick Start Guide</t>
  </si>
  <si>
    <t>BACKGROUND INFORMATION</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</si>
  <si>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</si>
  <si>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</si>
  <si>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</si>
  <si>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GENERAL INFORMATION</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</si>
  <si>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</si>
  <si>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Please contact your assigned OFM Capital Budget Analyst if you have any questions regarding this tool.</t>
  </si>
  <si>
    <t>INSTRUCTIONS</t>
  </si>
  <si>
    <t>1)</t>
  </si>
  <si>
    <t>Blue cells are available for data entry.</t>
  </si>
  <si>
    <t>2)</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</si>
  <si>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</si>
  <si>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3)</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</si>
  <si>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</si>
  <si>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</si>
  <si>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</si>
  <si>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</si>
  <si>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</si>
  <si>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</si>
  <si>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</si>
  <si>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</si>
  <si>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2023-25 Biennium</t>
  </si>
  <si>
    <t>WASHINGTON STATE MAJOR PROJECT STATUS REPORT</t>
  </si>
  <si>
    <t>December 2023</t>
  </si>
  <si>
    <t>Agency</t>
  </si>
  <si>
    <t>Project Name</t>
  </si>
  <si>
    <t>Bates Technical College Fire Service Training Center</t>
  </si>
  <si>
    <t>OFM Project Number(s)</t>
  </si>
  <si>
    <t>Contact Information</t>
  </si>
  <si>
    <t>Name</t>
  </si>
  <si>
    <t>Bob Roehl</t>
  </si>
  <si>
    <t>Phone Number</t>
  </si>
  <si>
    <t>Email</t>
  </si>
  <si>
    <t>robert.roehl@batestech.edu</t>
  </si>
  <si>
    <t>Project Information</t>
  </si>
  <si>
    <t>Project Description:</t>
  </si>
  <si>
    <t>(Include a brief summary of the project and the programs it supports.)</t>
  </si>
  <si>
    <t>Project Status:</t>
  </si>
  <si>
    <t>(Include scope or budget changes, phase updates, identified project delivery issues, discussion of critical path for construction and any potential for project cost overruns or claims.)</t>
  </si>
  <si>
    <t>Funding</t>
  </si>
  <si>
    <t>All State &amp; Local Sources, Project Transfers and Amounts</t>
  </si>
  <si>
    <t>Expenditures</t>
  </si>
  <si>
    <t>Current Plan</t>
  </si>
  <si>
    <t>TOTAL</t>
  </si>
  <si>
    <t>Notes</t>
  </si>
  <si>
    <t>Phase &amp; Fund Type</t>
  </si>
  <si>
    <t>Prior Expended</t>
  </si>
  <si>
    <t>2023-25                Expended</t>
  </si>
  <si>
    <t>2023-25           Remaining</t>
  </si>
  <si>
    <t>2025-27                       Plan</t>
  </si>
  <si>
    <t>Future Plan</t>
  </si>
  <si>
    <t>Predesign</t>
  </si>
  <si>
    <t>057  - State Bldg Const Acct</t>
  </si>
  <si>
    <t>XXX - Other State Funding</t>
  </si>
  <si>
    <t>Local Funds</t>
  </si>
  <si>
    <t>Other Funds &amp; Transfers - Insert Row Here</t>
  </si>
  <si>
    <t>Design</t>
  </si>
  <si>
    <t>A10</t>
  </si>
  <si>
    <t>Construction</t>
  </si>
  <si>
    <t>D02</t>
  </si>
  <si>
    <t>TOTALS</t>
  </si>
  <si>
    <t>Details</t>
  </si>
  <si>
    <t>Construction Type</t>
  </si>
  <si>
    <t>College classroom facilities</t>
  </si>
  <si>
    <t>Project Administered By</t>
  </si>
  <si>
    <t>DES</t>
  </si>
  <si>
    <t>% of Bldg Area that is being remodeled</t>
  </si>
  <si>
    <t>Art Requirement Applies</t>
  </si>
  <si>
    <t>Yes</t>
  </si>
  <si>
    <t>Procurement Method</t>
  </si>
  <si>
    <t>Design-Build</t>
  </si>
  <si>
    <t>Higher Ed Institution</t>
  </si>
  <si>
    <t>Statistics</t>
  </si>
  <si>
    <t>Complete the table below with information from the cost estimate submitted with the predesign study, the cost estimate of the project as funded and the actual cost data to date or at completion.  Explain any variances in the Notes column or below.</t>
  </si>
  <si>
    <t>Estimate at Approved Predesign</t>
  </si>
  <si>
    <t>Estimate of the Project as Currently Funded</t>
  </si>
  <si>
    <t>Estimate as Currently Funded to Actuals Variance</t>
  </si>
  <si>
    <t>Gross Sq Ft (GSF)</t>
  </si>
  <si>
    <t>Usable Sq Ft (USF)</t>
  </si>
  <si>
    <t>Space Efficiency (USF/GSF %):</t>
  </si>
  <si>
    <t>Site Work SF:</t>
  </si>
  <si>
    <t>Demolition SF (provide building names in comments):</t>
  </si>
  <si>
    <t>MACC/Bid Award COST/GSF</t>
  </si>
  <si>
    <t>Construction Subtotal COST/GSF (Includes change orders)</t>
  </si>
  <si>
    <t>Milestone Dates</t>
  </si>
  <si>
    <t>Predesign Complete</t>
  </si>
  <si>
    <t>OFM approved</t>
  </si>
  <si>
    <t>Start Design</t>
  </si>
  <si>
    <t>Bid Due Date</t>
  </si>
  <si>
    <t>Notice to Proceed</t>
  </si>
  <si>
    <t>Substantial Completion</t>
  </si>
  <si>
    <t>Final Acceptance/Project Close-out Date</t>
  </si>
  <si>
    <t>Project Costs</t>
  </si>
  <si>
    <t>Cost Estimate at Approved Predesign</t>
  </si>
  <si>
    <t>Cost Estimate of the Project as Currently Funded</t>
  </si>
  <si>
    <t>Acquisition</t>
  </si>
  <si>
    <t>Acquisition Costs Total</t>
  </si>
  <si>
    <t>Consultant Services</t>
  </si>
  <si>
    <t>Pre-Schematic Design Services</t>
  </si>
  <si>
    <t>AE Basic Service Fee - Construction Documents</t>
  </si>
  <si>
    <t>Extra Services - Pre-Bid</t>
  </si>
  <si>
    <t>AE Basic Service Fee - Bid/Construction/Closeout</t>
  </si>
  <si>
    <t>Other Services - Post Bid</t>
  </si>
  <si>
    <t>Design Services Contingency</t>
  </si>
  <si>
    <t>Consultant Services Total</t>
  </si>
  <si>
    <t xml:space="preserve">Construction </t>
  </si>
  <si>
    <t>Site Work</t>
  </si>
  <si>
    <t>Related Project Costs</t>
  </si>
  <si>
    <t>Facility Construction</t>
  </si>
  <si>
    <t>Maximum Allowable Construction Cost (MACC) Subtotal</t>
  </si>
  <si>
    <t>Construction Contingencies</t>
  </si>
  <si>
    <t>Non-Taxable Items</t>
  </si>
  <si>
    <t>Sales Tax</t>
  </si>
  <si>
    <t>Construction Contracts Total</t>
  </si>
  <si>
    <t>Other Project Costs</t>
  </si>
  <si>
    <t>Equipment</t>
  </si>
  <si>
    <t>Art Work</t>
  </si>
  <si>
    <t>Project Management</t>
  </si>
  <si>
    <r>
      <t xml:space="preserve">Other Costs </t>
    </r>
    <r>
      <rPr>
        <sz val="11"/>
        <color theme="1"/>
        <rFont val="Calibri"/>
        <family val="2"/>
        <scheme val="minor"/>
      </rPr>
      <t>(describe)</t>
    </r>
  </si>
  <si>
    <t>Other Project Costs Total</t>
  </si>
  <si>
    <t>Total Project Costs</t>
  </si>
  <si>
    <t>Additional comments:</t>
  </si>
  <si>
    <t>Photo Gallery</t>
  </si>
  <si>
    <t>Y/N</t>
  </si>
  <si>
    <t>PM Admin</t>
  </si>
  <si>
    <t>Date</t>
  </si>
  <si>
    <t>Type of Report</t>
  </si>
  <si>
    <t>Apartment</t>
  </si>
  <si>
    <t>2003-05</t>
  </si>
  <si>
    <t>Design-Bid-Build</t>
  </si>
  <si>
    <t>Select Date from Dropdown</t>
  </si>
  <si>
    <t>Archive building</t>
  </si>
  <si>
    <t>No</t>
  </si>
  <si>
    <t>2004</t>
  </si>
  <si>
    <t>GCCM</t>
  </si>
  <si>
    <t>WASHINGTON STATE MAJOR PROJECT FINAL CLOSE-OUT REPORT</t>
  </si>
  <si>
    <t>Armories</t>
  </si>
  <si>
    <t>Other (explain below)</t>
  </si>
  <si>
    <t>2005-07</t>
  </si>
  <si>
    <t>Art galleries</t>
  </si>
  <si>
    <t>2006</t>
  </si>
  <si>
    <t>Auditorium with stage</t>
  </si>
  <si>
    <t>2007-09</t>
  </si>
  <si>
    <t>Auditorium without stage</t>
  </si>
  <si>
    <t>2008</t>
  </si>
  <si>
    <t>Civil Construction</t>
  </si>
  <si>
    <t>Estimate at PD to Estimate as Funded Variance</t>
  </si>
  <si>
    <t>2009-11</t>
  </si>
  <si>
    <t>Estimate at PD to Actuals Variance</t>
  </si>
  <si>
    <t>2010</t>
  </si>
  <si>
    <t>Communications Building</t>
  </si>
  <si>
    <t>2011-13</t>
  </si>
  <si>
    <t>Computer rooms</t>
  </si>
  <si>
    <t>2012</t>
  </si>
  <si>
    <t>Convention facilities</t>
  </si>
  <si>
    <t>2013-15</t>
  </si>
  <si>
    <t>Courthouses</t>
  </si>
  <si>
    <t>2014</t>
  </si>
  <si>
    <t>Day care facilities</t>
  </si>
  <si>
    <t>2015-17</t>
  </si>
  <si>
    <t>Detention/correctional facilities - maximum</t>
  </si>
  <si>
    <t>2016</t>
  </si>
  <si>
    <t>Detention/correctional facilities - min &amp; max</t>
  </si>
  <si>
    <t>2017-19</t>
  </si>
  <si>
    <t>Dining halls/institute</t>
  </si>
  <si>
    <t>2018</t>
  </si>
  <si>
    <t>Dormatories</t>
  </si>
  <si>
    <t>2019-21</t>
  </si>
  <si>
    <t>Emergency generator facilities</t>
  </si>
  <si>
    <t>2020</t>
  </si>
  <si>
    <t>Exposition building</t>
  </si>
  <si>
    <t>2021-23</t>
  </si>
  <si>
    <t>Extended care facilities</t>
  </si>
  <si>
    <t>Farm structures</t>
  </si>
  <si>
    <t>2023-25</t>
  </si>
  <si>
    <t>Fire and police stations</t>
  </si>
  <si>
    <t>Fish hatcheries</t>
  </si>
  <si>
    <t>Greenhouses</t>
  </si>
  <si>
    <t>Guard towers</t>
  </si>
  <si>
    <t>Gymnasiums</t>
  </si>
  <si>
    <t>Heating and power plants</t>
  </si>
  <si>
    <t>Hospitals</t>
  </si>
  <si>
    <t>Industrial buildings without special facilities</t>
  </si>
  <si>
    <t>Laboratories (Research)</t>
  </si>
  <si>
    <t>Laundry and cleaning facilities</t>
  </si>
  <si>
    <t>Libraries</t>
  </si>
  <si>
    <t>Medical office and clinics</t>
  </si>
  <si>
    <t>Mental Institutions</t>
  </si>
  <si>
    <t>Museums</t>
  </si>
  <si>
    <t>Neighborhood centers and similar recreation facilities</t>
  </si>
  <si>
    <t>Nursing homes</t>
  </si>
  <si>
    <t>Observatories</t>
  </si>
  <si>
    <t>Office buildings</t>
  </si>
  <si>
    <t>Parking structures and garages</t>
  </si>
  <si>
    <t>Printing plants</t>
  </si>
  <si>
    <t>Prototype facilities</t>
  </si>
  <si>
    <t>Recreational building</t>
  </si>
  <si>
    <t>Research Facilities</t>
  </si>
  <si>
    <t>Residence</t>
  </si>
  <si>
    <t>Schools (primary and secondary)</t>
  </si>
  <si>
    <t>Science labs (teaching)</t>
  </si>
  <si>
    <t>Service garages</t>
  </si>
  <si>
    <t>Sewer treatment plants</t>
  </si>
  <si>
    <t>Shop and maintenance facilities</t>
  </si>
  <si>
    <t>Simple loft-type structures (w/o special equipment)</t>
  </si>
  <si>
    <t>Special schools for physically disadvantaged</t>
  </si>
  <si>
    <t>Stadium-grandstand type</t>
  </si>
  <si>
    <t>Stadiums multi-purpose</t>
  </si>
  <si>
    <t>Storage-cold</t>
  </si>
  <si>
    <t>Theaters and similar facilities</t>
  </si>
  <si>
    <t>Transportation terminals</t>
  </si>
  <si>
    <t>Veterinary hospitals</t>
  </si>
  <si>
    <t>Vocational schools</t>
  </si>
  <si>
    <t>Warehouses</t>
  </si>
  <si>
    <t>Water treatment plants</t>
  </si>
  <si>
    <t>Other Sch. A Projects</t>
  </si>
  <si>
    <t>Other Sch. B Projects</t>
  </si>
  <si>
    <t>Other Sch. C Projects</t>
  </si>
  <si>
    <t>The selected D-B Team (BNBuilders-Miller Hull-MW Studios) is now under contract with a November 9, 2023 Notice to Proceed date.  Pre-design verification and Design Phase activities have begun in earnest.  Currently, it is too early to know if any scope or budget changes will occur.  The overall project schedule will be issued soon.</t>
  </si>
  <si>
    <t>TBD</t>
  </si>
  <si>
    <t>The Fire Service Training Center will be a ~52,000 GSF facility with one main building (classrooms, other functions) and one drill zone area that includes a training tower, located at the northwest corner of our South Campus. It will serve as the most prominent structure visible from the north campus entry. The Fire Service Training Center will support the multiple pathways and rich partnerships associated with fire service training education. It will include classrooms, break-out spaces for collaborative learning or small group instruction, a computer lab, a physical fitness room, fire station apparatus mock up facility including vehicle bays, hose and equipment maintenance and storage, fire station crew support mock-up facility, administrative support area and live fire training yard with drill towers, command training center and covered props/storage area.</t>
  </si>
  <si>
    <t>The commercial driver's license (CDL) program at Bates is being reconfigured to align with standard industry practices for length of program and scope.  It is anticipated the program will be considerably smaller and will not require the facility and site footprint that the current program occupies.  This change in the program allows for the Fire Services Bldg to shift to the second building location identified during pre-design, and the preferrred location.  This shift will allow the activities of the fire services program to reside at one location on campus.  The initial location would have required the split of activities between the building and the SW corner of the campus (which was to serve as the exercise yard in initial pre-design).
Wa Arts Commission December 2023 -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</si>
</sst>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43" fontId="0" fillId="0" borderId="12" xfId="1" applyFont="1" applyFill="1" applyBorder="1" applyAlignment="1" applyProtection="1">
      <alignment horizontal="center"/>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2">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66675</xdr:colOff>
      <xdr:row>5</xdr:row>
      <xdr:rowOff>27064</xdr:rowOff>
    </xdr:from>
    <xdr:to>
      <xdr:col>7</xdr:col>
      <xdr:colOff>313459</xdr:colOff>
      <xdr:row>18</xdr:row>
      <xdr:rowOff>155814</xdr:rowOff>
    </xdr:to>
    <xdr:pic>
      <xdr:nvPicPr>
        <xdr:cNvPr id="2" name="Picture 1">
          <a:extLst>
            <a:ext uri="{FF2B5EF4-FFF2-40B4-BE49-F238E27FC236}">
              <a16:creationId xmlns:a16="http://schemas.microsoft.com/office/drawing/2014/main" id="{24CE76B9-5D65-4191-9B93-F49ED9123F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5800" y="903364"/>
          <a:ext cx="3961534" cy="260525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419100</xdr:colOff>
      <xdr:row>19</xdr:row>
      <xdr:rowOff>76200</xdr:rowOff>
    </xdr:from>
    <xdr:to>
      <xdr:col>7</xdr:col>
      <xdr:colOff>514349</xdr:colOff>
      <xdr:row>20</xdr:row>
      <xdr:rowOff>123825</xdr:rowOff>
    </xdr:to>
    <xdr:sp macro="" textlink="" fLocksText="0">
      <xdr:nvSpPr>
        <xdr:cNvPr id="3" name="TextBox 2">
          <a:extLst>
            <a:ext uri="{FF2B5EF4-FFF2-40B4-BE49-F238E27FC236}">
              <a16:creationId xmlns:a16="http://schemas.microsoft.com/office/drawing/2014/main" id="{E21DE9DC-E1E0-4507-9B9D-002CC1945140}"/>
            </a:ext>
          </a:extLst>
        </xdr:cNvPr>
        <xdr:cNvSpPr txBox="1"/>
      </xdr:nvSpPr>
      <xdr:spPr>
        <a:xfrm>
          <a:off x="419100" y="36195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North Site Alternative B</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571500</xdr:colOff>
      <xdr:row>5</xdr:row>
      <xdr:rowOff>27064</xdr:rowOff>
    </xdr:from>
    <xdr:to>
      <xdr:col>16</xdr:col>
      <xdr:colOff>208684</xdr:colOff>
      <xdr:row>18</xdr:row>
      <xdr:rowOff>155814</xdr:rowOff>
    </xdr:to>
    <xdr:pic>
      <xdr:nvPicPr>
        <xdr:cNvPr id="4" name="Picture 3">
          <a:extLst>
            <a:ext uri="{FF2B5EF4-FFF2-40B4-BE49-F238E27FC236}">
              <a16:creationId xmlns:a16="http://schemas.microsoft.com/office/drawing/2014/main" id="{CFF9B7C4-FBBE-47EB-962A-7333C67D3A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943600" y="903364"/>
          <a:ext cx="3971059" cy="260525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409575</xdr:colOff>
      <xdr:row>19</xdr:row>
      <xdr:rowOff>38100</xdr:rowOff>
    </xdr:from>
    <xdr:to>
      <xdr:col>16</xdr:col>
      <xdr:colOff>504824</xdr:colOff>
      <xdr:row>20</xdr:row>
      <xdr:rowOff>85725</xdr:rowOff>
    </xdr:to>
    <xdr:sp macro="" textlink="" fLocksText="0">
      <xdr:nvSpPr>
        <xdr:cNvPr id="5" name="TextBox 4">
          <a:extLst>
            <a:ext uri="{FF2B5EF4-FFF2-40B4-BE49-F238E27FC236}">
              <a16:creationId xmlns:a16="http://schemas.microsoft.com/office/drawing/2014/main" id="{1967B694-6E00-4BDB-A94B-978B0E6DE135}"/>
            </a:ext>
          </a:extLst>
        </xdr:cNvPr>
        <xdr:cNvSpPr txBox="1"/>
      </xdr:nvSpPr>
      <xdr:spPr>
        <a:xfrm>
          <a:off x="5781675" y="35814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South Site Alternative A - Preferred Alternative</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atesctc-my.sharepoint.com/Major%20Project%20Status%20Reports/2021%20MPSR/Jun%202021/Ready%20to%20post%20online/Excel%20files/40000130-btc-fire-service-jun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StartGuide"/>
      <sheetName val="Major Project Report"/>
      <sheetName val="Photo Gallery"/>
      <sheetName val="Lists"/>
    </sheetNames>
    <sheetDataSet>
      <sheetData sheetId="0" refreshError="1"/>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obert.roehl@batestech.edu" TargetMode="External"/><Relationship Id="rId1" Type="http://schemas.openxmlformats.org/officeDocument/2006/relationships/hyperlink" Target="mailto:christine.winskill@batestech.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0</v>
      </c>
      <c r="C1" s="133"/>
      <c r="D1" s="133"/>
      <c r="E1" s="133"/>
      <c r="F1" s="133"/>
      <c r="G1" s="133"/>
      <c r="H1" s="133"/>
      <c r="I1" s="133"/>
      <c r="J1" s="133"/>
      <c r="K1" s="133"/>
      <c r="L1" s="55"/>
    </row>
    <row r="2" spans="1:12" ht="21.75" thickBot="1" x14ac:dyDescent="0.4">
      <c r="A2" s="91"/>
      <c r="B2" s="134" t="s">
        <v>1</v>
      </c>
      <c r="C2" s="134"/>
      <c r="D2" s="134"/>
      <c r="E2" s="134"/>
      <c r="F2" s="134"/>
      <c r="G2" s="134"/>
      <c r="H2" s="134"/>
      <c r="I2" s="134"/>
      <c r="J2" s="134"/>
      <c r="K2" s="134"/>
      <c r="L2" s="93"/>
    </row>
    <row r="3" spans="1:12" ht="15.75" thickTop="1" x14ac:dyDescent="0.25"/>
    <row r="4" spans="1:12" ht="15.75" x14ac:dyDescent="0.25">
      <c r="B4" s="123" t="s">
        <v>2</v>
      </c>
      <c r="C4" s="13"/>
      <c r="D4" s="13"/>
      <c r="E4" s="13"/>
      <c r="F4" s="13"/>
      <c r="G4" s="13"/>
      <c r="H4" s="13"/>
      <c r="I4" s="13"/>
      <c r="J4" s="13"/>
      <c r="K4" s="14"/>
    </row>
    <row r="5" spans="1:12" ht="15.75" customHeight="1" x14ac:dyDescent="0.25">
      <c r="B5" s="135" t="s">
        <v>3</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4</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5</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3" t="s">
        <v>6</v>
      </c>
      <c r="C23" s="13"/>
      <c r="D23" s="13"/>
      <c r="E23" s="13"/>
      <c r="F23" s="13"/>
      <c r="G23" s="13"/>
      <c r="H23" s="13"/>
      <c r="I23" s="13"/>
      <c r="J23" s="13"/>
      <c r="K23" s="14"/>
    </row>
    <row r="24" spans="2:11" x14ac:dyDescent="0.25">
      <c r="B24" s="135" t="s">
        <v>7</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8</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9</v>
      </c>
      <c r="C32" s="13"/>
      <c r="D32" s="13"/>
      <c r="E32" s="13"/>
      <c r="F32" s="13"/>
      <c r="G32" s="13"/>
      <c r="H32" s="13"/>
      <c r="I32" s="13"/>
      <c r="J32" s="13"/>
      <c r="K32" s="14"/>
    </row>
    <row r="33" spans="2:11" x14ac:dyDescent="0.25">
      <c r="B33" s="15" t="s">
        <v>10</v>
      </c>
      <c r="C33" t="s">
        <v>11</v>
      </c>
      <c r="K33" s="16"/>
    </row>
    <row r="34" spans="2:11" ht="15" customHeight="1" x14ac:dyDescent="0.25">
      <c r="B34" s="15" t="s">
        <v>12</v>
      </c>
      <c r="C34" s="131" t="s">
        <v>13</v>
      </c>
      <c r="D34" s="131"/>
      <c r="E34" s="131"/>
      <c r="F34" s="131"/>
      <c r="G34" s="131"/>
      <c r="H34" s="131"/>
      <c r="I34" s="131"/>
      <c r="J34" s="131"/>
      <c r="K34" s="132"/>
    </row>
    <row r="35" spans="2:11" x14ac:dyDescent="0.25">
      <c r="B35" s="128"/>
      <c r="C35" s="131"/>
      <c r="D35" s="131"/>
      <c r="E35" s="131"/>
      <c r="F35" s="131"/>
      <c r="G35" s="131"/>
      <c r="H35" s="131"/>
      <c r="I35" s="131"/>
      <c r="J35" s="131"/>
      <c r="K35" s="132"/>
    </row>
    <row r="36" spans="2:11" x14ac:dyDescent="0.25">
      <c r="B36" s="128"/>
      <c r="C36" s="131"/>
      <c r="D36" s="131"/>
      <c r="E36" s="131"/>
      <c r="F36" s="131"/>
      <c r="G36" s="131"/>
      <c r="H36" s="131"/>
      <c r="I36" s="131"/>
      <c r="J36" s="131"/>
      <c r="K36" s="132"/>
    </row>
    <row r="37" spans="2:11" ht="15" customHeight="1" x14ac:dyDescent="0.25">
      <c r="B37" s="15" t="s">
        <v>14</v>
      </c>
      <c r="C37" s="131" t="s">
        <v>15</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16</v>
      </c>
      <c r="C40" s="131" t="s">
        <v>17</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18</v>
      </c>
      <c r="C43" s="131" t="s">
        <v>19</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v>
      </c>
      <c r="C45" s="131" t="s">
        <v>21</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11" zoomScaleNormal="100" workbookViewId="0">
      <selection activeCell="C11" sqref="C11:H11"/>
    </sheetView>
  </sheetViews>
  <sheetFormatPr defaultColWidth="9.140625" defaultRowHeight="15" x14ac:dyDescent="0.25"/>
  <cols>
    <col min="1" max="1" width="1.5703125" customWidth="1"/>
    <col min="2" max="2" width="35.42578125" customWidth="1"/>
    <col min="3" max="7" width="14.5703125" customWidth="1"/>
    <col min="8" max="8" width="17.42578125" customWidth="1"/>
    <col min="9" max="9" width="14.5703125" customWidth="1"/>
    <col min="10" max="10" width="1.5703125" customWidth="1"/>
  </cols>
  <sheetData>
    <row r="1" spans="1:13" ht="21.75" thickTop="1" x14ac:dyDescent="0.35">
      <c r="A1" s="54"/>
      <c r="B1" s="177" t="s">
        <v>22</v>
      </c>
      <c r="C1" s="177"/>
      <c r="D1" s="177"/>
      <c r="E1" s="177"/>
      <c r="F1" s="177"/>
      <c r="G1" s="177"/>
      <c r="H1" s="177"/>
      <c r="I1" s="177"/>
      <c r="J1" s="55"/>
    </row>
    <row r="2" spans="1:13" x14ac:dyDescent="0.25">
      <c r="A2" s="56"/>
      <c r="B2" s="129"/>
      <c r="C2" s="129"/>
      <c r="D2" s="129"/>
      <c r="E2" s="129" t="s">
        <v>23</v>
      </c>
      <c r="F2" s="129"/>
      <c r="G2" s="129"/>
      <c r="H2" s="129"/>
      <c r="I2" s="129"/>
      <c r="J2" s="57"/>
    </row>
    <row r="3" spans="1:13" ht="21" x14ac:dyDescent="0.35">
      <c r="A3" s="56"/>
      <c r="B3" s="178" t="s">
        <v>24</v>
      </c>
      <c r="C3" s="178"/>
      <c r="D3" s="178"/>
      <c r="E3" s="178"/>
      <c r="F3" s="178"/>
      <c r="G3" s="178"/>
      <c r="H3" s="178"/>
      <c r="I3" s="178"/>
      <c r="J3" s="57"/>
    </row>
    <row r="4" spans="1:13" ht="21" customHeight="1" x14ac:dyDescent="0.35">
      <c r="A4" s="58"/>
      <c r="B4" s="184" t="s">
        <v>25</v>
      </c>
      <c r="C4" s="184"/>
      <c r="D4" s="184"/>
      <c r="E4" s="184"/>
      <c r="F4" s="184"/>
      <c r="G4" s="184"/>
      <c r="H4" s="184"/>
      <c r="I4" s="184"/>
      <c r="J4" s="59"/>
    </row>
    <row r="5" spans="1:13" s="1" customFormat="1" x14ac:dyDescent="0.25">
      <c r="A5" s="60"/>
      <c r="B5" t="s">
        <v>26</v>
      </c>
      <c r="C5" s="179">
        <v>699</v>
      </c>
      <c r="D5" s="179"/>
      <c r="E5" s="179"/>
      <c r="F5" s="179"/>
      <c r="G5" s="179"/>
      <c r="H5" s="179"/>
      <c r="J5" s="61"/>
    </row>
    <row r="6" spans="1:13" s="1" customFormat="1" x14ac:dyDescent="0.25">
      <c r="A6" s="60"/>
      <c r="B6" t="s">
        <v>27</v>
      </c>
      <c r="C6" s="181" t="s">
        <v>28</v>
      </c>
      <c r="D6" s="182"/>
      <c r="E6" s="182"/>
      <c r="F6" s="182"/>
      <c r="G6" s="182"/>
      <c r="H6" s="183"/>
      <c r="J6" s="61"/>
    </row>
    <row r="7" spans="1:13" s="1" customFormat="1" ht="15.75" thickBot="1" x14ac:dyDescent="0.3">
      <c r="A7" s="62"/>
      <c r="B7" s="63" t="s">
        <v>29</v>
      </c>
      <c r="C7" s="180">
        <v>40000130</v>
      </c>
      <c r="D7" s="180"/>
      <c r="E7" s="180"/>
      <c r="F7" s="180"/>
      <c r="G7" s="180"/>
      <c r="H7" s="180"/>
      <c r="I7" s="64"/>
      <c r="J7" s="65"/>
    </row>
    <row r="8" spans="1:13" s="1" customFormat="1" ht="9.9499999999999993" customHeight="1" thickTop="1" x14ac:dyDescent="0.25">
      <c r="A8" s="60"/>
      <c r="B8"/>
      <c r="C8"/>
      <c r="D8" s="45"/>
      <c r="J8" s="61"/>
    </row>
    <row r="9" spans="1:13" s="1" customFormat="1" x14ac:dyDescent="0.25">
      <c r="A9" s="60"/>
      <c r="B9" s="160" t="s">
        <v>30</v>
      </c>
      <c r="C9" s="161"/>
      <c r="D9" s="161"/>
      <c r="E9" s="161"/>
      <c r="F9" s="161"/>
      <c r="G9" s="161"/>
      <c r="H9" s="161"/>
      <c r="I9" s="162"/>
      <c r="J9" s="61"/>
    </row>
    <row r="10" spans="1:13" s="1" customFormat="1" x14ac:dyDescent="0.25">
      <c r="A10" s="60"/>
      <c r="B10" s="15" t="s">
        <v>31</v>
      </c>
      <c r="C10" s="179" t="s">
        <v>32</v>
      </c>
      <c r="D10" s="179"/>
      <c r="E10" s="179"/>
      <c r="F10" s="179"/>
      <c r="G10" s="179"/>
      <c r="H10" s="179"/>
      <c r="I10" s="66"/>
      <c r="J10" s="61"/>
    </row>
    <row r="11" spans="1:13" s="1" customFormat="1" x14ac:dyDescent="0.25">
      <c r="A11" s="60"/>
      <c r="B11" s="15" t="s">
        <v>33</v>
      </c>
      <c r="C11" s="185"/>
      <c r="D11" s="185"/>
      <c r="E11" s="185"/>
      <c r="F11" s="185"/>
      <c r="G11" s="185"/>
      <c r="H11" s="185"/>
      <c r="I11" s="66"/>
      <c r="J11" s="61"/>
    </row>
    <row r="12" spans="1:13" s="1" customFormat="1" x14ac:dyDescent="0.25">
      <c r="A12" s="60"/>
      <c r="B12" s="18" t="s">
        <v>34</v>
      </c>
      <c r="C12" s="186" t="s">
        <v>35</v>
      </c>
      <c r="D12" s="186"/>
      <c r="E12" s="186"/>
      <c r="F12" s="186"/>
      <c r="G12" s="186"/>
      <c r="H12" s="186"/>
      <c r="I12" s="67"/>
      <c r="J12" s="61"/>
    </row>
    <row r="13" spans="1:13" ht="9.9499999999999993" customHeight="1" thickBot="1" x14ac:dyDescent="0.3">
      <c r="A13" s="56"/>
      <c r="D13" s="68"/>
      <c r="J13" s="57"/>
      <c r="M13" s="1"/>
    </row>
    <row r="14" spans="1:13" s="69" customFormat="1" ht="27" customHeight="1" thickTop="1" thickBot="1" x14ac:dyDescent="0.3">
      <c r="A14" s="198" t="s">
        <v>36</v>
      </c>
      <c r="B14" s="199"/>
      <c r="C14" s="199"/>
      <c r="D14" s="199"/>
      <c r="E14" s="199"/>
      <c r="F14" s="199"/>
      <c r="G14" s="199"/>
      <c r="H14" s="199"/>
      <c r="I14" s="199"/>
      <c r="J14" s="200"/>
      <c r="M14" s="1"/>
    </row>
    <row r="15" spans="1:13" ht="9.9499999999999993" customHeight="1" thickTop="1" x14ac:dyDescent="0.25">
      <c r="A15" s="56"/>
      <c r="D15" s="68"/>
      <c r="J15" s="57"/>
      <c r="M15" s="1"/>
    </row>
    <row r="16" spans="1:13" ht="15" customHeight="1" x14ac:dyDescent="0.25">
      <c r="A16" s="56"/>
      <c r="B16" s="70" t="s">
        <v>37</v>
      </c>
      <c r="C16" s="189" t="s">
        <v>222</v>
      </c>
      <c r="D16" s="190"/>
      <c r="E16" s="190"/>
      <c r="F16" s="190"/>
      <c r="G16" s="190"/>
      <c r="H16" s="190"/>
      <c r="I16" s="191"/>
      <c r="J16" s="57"/>
      <c r="M16" s="1"/>
    </row>
    <row r="17" spans="1:13" ht="15" customHeight="1" x14ac:dyDescent="0.25">
      <c r="A17" s="56"/>
      <c r="B17" s="201" t="s">
        <v>38</v>
      </c>
      <c r="C17" s="192"/>
      <c r="D17" s="193"/>
      <c r="E17" s="193"/>
      <c r="F17" s="193"/>
      <c r="G17" s="193"/>
      <c r="H17" s="193"/>
      <c r="I17" s="194"/>
      <c r="J17" s="57"/>
      <c r="M17" s="1"/>
    </row>
    <row r="18" spans="1:13" x14ac:dyDescent="0.25">
      <c r="A18" s="56"/>
      <c r="B18" s="201"/>
      <c r="C18" s="192"/>
      <c r="D18" s="193"/>
      <c r="E18" s="193"/>
      <c r="F18" s="193"/>
      <c r="G18" s="193"/>
      <c r="H18" s="193"/>
      <c r="I18" s="194"/>
      <c r="J18" s="57"/>
      <c r="M18" s="1"/>
    </row>
    <row r="19" spans="1:13" ht="65.25" customHeight="1" x14ac:dyDescent="0.25">
      <c r="A19" s="56"/>
      <c r="B19" s="201"/>
      <c r="C19" s="195"/>
      <c r="D19" s="196"/>
      <c r="E19" s="196"/>
      <c r="F19" s="196"/>
      <c r="G19" s="196"/>
      <c r="H19" s="196"/>
      <c r="I19" s="197"/>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39</v>
      </c>
      <c r="C21" s="189" t="s">
        <v>220</v>
      </c>
      <c r="D21" s="190"/>
      <c r="E21" s="190"/>
      <c r="F21" s="190"/>
      <c r="G21" s="190"/>
      <c r="H21" s="190"/>
      <c r="I21" s="191"/>
      <c r="J21" s="57"/>
      <c r="M21" s="1"/>
    </row>
    <row r="22" spans="1:13" ht="15" customHeight="1" x14ac:dyDescent="0.25">
      <c r="A22" s="56"/>
      <c r="B22" s="187" t="s">
        <v>40</v>
      </c>
      <c r="C22" s="192"/>
      <c r="D22" s="193"/>
      <c r="E22" s="193"/>
      <c r="F22" s="193"/>
      <c r="G22" s="193"/>
      <c r="H22" s="193"/>
      <c r="I22" s="194"/>
      <c r="J22" s="57"/>
      <c r="M22" s="1"/>
    </row>
    <row r="23" spans="1:13" x14ac:dyDescent="0.25">
      <c r="A23" s="56"/>
      <c r="B23" s="187"/>
      <c r="C23" s="192"/>
      <c r="D23" s="193"/>
      <c r="E23" s="193"/>
      <c r="F23" s="193"/>
      <c r="G23" s="193"/>
      <c r="H23" s="193"/>
      <c r="I23" s="194"/>
      <c r="J23" s="57"/>
      <c r="M23" s="1"/>
    </row>
    <row r="24" spans="1:13" x14ac:dyDescent="0.25">
      <c r="A24" s="56"/>
      <c r="B24" s="187"/>
      <c r="C24" s="192"/>
      <c r="D24" s="193"/>
      <c r="E24" s="193"/>
      <c r="F24" s="193"/>
      <c r="G24" s="193"/>
      <c r="H24" s="193"/>
      <c r="I24" s="194"/>
      <c r="J24" s="57"/>
      <c r="M24" s="1"/>
    </row>
    <row r="25" spans="1:13" x14ac:dyDescent="0.25">
      <c r="A25" s="56"/>
      <c r="B25" s="187"/>
      <c r="C25" s="192"/>
      <c r="D25" s="193"/>
      <c r="E25" s="193"/>
      <c r="F25" s="193"/>
      <c r="G25" s="193"/>
      <c r="H25" s="193"/>
      <c r="I25" s="194"/>
      <c r="J25" s="57"/>
      <c r="M25" s="1"/>
    </row>
    <row r="26" spans="1:13" x14ac:dyDescent="0.25">
      <c r="A26" s="56"/>
      <c r="B26" s="187"/>
      <c r="C26" s="192"/>
      <c r="D26" s="193"/>
      <c r="E26" s="193"/>
      <c r="F26" s="193"/>
      <c r="G26" s="193"/>
      <c r="H26" s="193"/>
      <c r="I26" s="194"/>
      <c r="J26" s="57"/>
      <c r="M26" s="1"/>
    </row>
    <row r="27" spans="1:13" x14ac:dyDescent="0.25">
      <c r="A27" s="56"/>
      <c r="B27" s="188"/>
      <c r="C27" s="195"/>
      <c r="D27" s="196"/>
      <c r="E27" s="196"/>
      <c r="F27" s="196"/>
      <c r="G27" s="196"/>
      <c r="H27" s="196"/>
      <c r="I27" s="197"/>
      <c r="J27" s="57"/>
      <c r="M27" s="1"/>
    </row>
    <row r="28" spans="1:13" ht="9.9499999999999993" customHeight="1" x14ac:dyDescent="0.25">
      <c r="A28" s="56"/>
      <c r="D28" s="68"/>
      <c r="J28" s="57"/>
      <c r="M28" s="1"/>
    </row>
    <row r="29" spans="1:13" s="1" customFormat="1" x14ac:dyDescent="0.25">
      <c r="A29" s="60"/>
      <c r="B29" s="160" t="s">
        <v>41</v>
      </c>
      <c r="C29" s="161"/>
      <c r="D29" s="161"/>
      <c r="E29" s="161"/>
      <c r="F29" s="161"/>
      <c r="G29" s="161"/>
      <c r="H29" s="161"/>
      <c r="I29" s="162"/>
      <c r="J29" s="61"/>
    </row>
    <row r="30" spans="1:13" ht="15" customHeight="1" thickBot="1" x14ac:dyDescent="0.3">
      <c r="A30" s="56"/>
      <c r="B30" s="73"/>
      <c r="C30" s="203" t="s">
        <v>42</v>
      </c>
      <c r="D30" s="204"/>
      <c r="E30" s="204"/>
      <c r="F30" s="204"/>
      <c r="G30" s="204"/>
      <c r="H30" s="205"/>
      <c r="I30" s="206"/>
      <c r="J30" s="57"/>
      <c r="M30" s="1"/>
    </row>
    <row r="31" spans="1:13" ht="15" customHeight="1" x14ac:dyDescent="0.25">
      <c r="A31" s="56"/>
      <c r="B31" s="73"/>
      <c r="C31" s="203" t="s">
        <v>43</v>
      </c>
      <c r="D31" s="206"/>
      <c r="E31" s="203" t="s">
        <v>44</v>
      </c>
      <c r="F31" s="204"/>
      <c r="G31" s="204"/>
      <c r="H31" s="207" t="s">
        <v>45</v>
      </c>
      <c r="I31" s="209" t="s">
        <v>46</v>
      </c>
      <c r="J31" s="57"/>
      <c r="M31" s="1"/>
    </row>
    <row r="32" spans="1:13" s="1" customFormat="1" ht="30" x14ac:dyDescent="0.25">
      <c r="A32" s="60"/>
      <c r="B32" s="10" t="s">
        <v>47</v>
      </c>
      <c r="C32" s="74" t="s">
        <v>48</v>
      </c>
      <c r="D32" s="4" t="s">
        <v>49</v>
      </c>
      <c r="E32" s="4" t="s">
        <v>50</v>
      </c>
      <c r="F32" s="4" t="s">
        <v>51</v>
      </c>
      <c r="G32" s="5" t="s">
        <v>52</v>
      </c>
      <c r="H32" s="208"/>
      <c r="I32" s="171"/>
      <c r="J32" s="61"/>
    </row>
    <row r="33" spans="1:13" x14ac:dyDescent="0.25">
      <c r="A33" s="56"/>
      <c r="B33" s="6" t="s">
        <v>53</v>
      </c>
      <c r="C33" s="48">
        <f>SUM(C34:C37)</f>
        <v>0</v>
      </c>
      <c r="D33" s="48">
        <f>SUM(D34:D37)</f>
        <v>0</v>
      </c>
      <c r="E33" s="48">
        <f>SUM(E34:E37)</f>
        <v>0</v>
      </c>
      <c r="F33" s="48">
        <f>SUM(F34:F37)</f>
        <v>0</v>
      </c>
      <c r="G33" s="49">
        <f>SUM(G34:G37)</f>
        <v>0</v>
      </c>
      <c r="H33" s="50">
        <f>SUM(C33:G33)</f>
        <v>0</v>
      </c>
      <c r="I33" s="7"/>
      <c r="J33" s="57"/>
      <c r="M33" s="1"/>
    </row>
    <row r="34" spans="1:13" x14ac:dyDescent="0.25">
      <c r="A34" s="56"/>
      <c r="B34" s="8" t="s">
        <v>54</v>
      </c>
      <c r="C34" s="75"/>
      <c r="D34" s="76"/>
      <c r="E34" s="76"/>
      <c r="F34" s="76"/>
      <c r="G34" s="77"/>
      <c r="H34" s="9">
        <f>SUM(C34:G34)</f>
        <v>0</v>
      </c>
      <c r="I34" s="78"/>
      <c r="J34" s="57"/>
      <c r="M34" s="1"/>
    </row>
    <row r="35" spans="1:13" x14ac:dyDescent="0.25">
      <c r="A35" s="56"/>
      <c r="B35" s="125" t="s">
        <v>55</v>
      </c>
      <c r="C35" s="75"/>
      <c r="D35" s="76"/>
      <c r="E35" s="76"/>
      <c r="F35" s="76"/>
      <c r="G35" s="77"/>
      <c r="H35" s="9">
        <f t="shared" ref="H35:H37" si="0">SUM(C35:G35)</f>
        <v>0</v>
      </c>
      <c r="I35" s="78"/>
      <c r="J35" s="57"/>
      <c r="M35" s="1"/>
    </row>
    <row r="36" spans="1:13" x14ac:dyDescent="0.25">
      <c r="A36" s="56"/>
      <c r="B36" s="125" t="s">
        <v>56</v>
      </c>
      <c r="C36" s="75"/>
      <c r="D36" s="76"/>
      <c r="E36" s="76"/>
      <c r="F36" s="76"/>
      <c r="G36" s="77"/>
      <c r="H36" s="9">
        <f t="shared" si="0"/>
        <v>0</v>
      </c>
      <c r="I36" s="78"/>
      <c r="J36" s="57"/>
      <c r="M36" s="1"/>
    </row>
    <row r="37" spans="1:13" x14ac:dyDescent="0.25">
      <c r="A37" s="56"/>
      <c r="B37" s="124" t="s">
        <v>57</v>
      </c>
      <c r="C37" s="75"/>
      <c r="D37" s="76"/>
      <c r="E37" s="76"/>
      <c r="F37" s="76"/>
      <c r="G37" s="77"/>
      <c r="H37" s="9">
        <f t="shared" si="0"/>
        <v>0</v>
      </c>
      <c r="I37" s="78"/>
      <c r="J37" s="57"/>
      <c r="M37" s="1"/>
    </row>
    <row r="38" spans="1:13" x14ac:dyDescent="0.25">
      <c r="A38" s="56"/>
      <c r="B38" s="6" t="s">
        <v>58</v>
      </c>
      <c r="C38" s="48">
        <f>SUM(C39:C42)</f>
        <v>266754</v>
      </c>
      <c r="D38" s="48">
        <f>SUM(D39:D42)</f>
        <v>2755</v>
      </c>
      <c r="E38" s="48">
        <f>SUM(E39:E42)</f>
        <v>2532491</v>
      </c>
      <c r="F38" s="48">
        <f>SUM(F39:F42)</f>
        <v>0</v>
      </c>
      <c r="G38" s="49">
        <f>SUM(G39:G42)</f>
        <v>0</v>
      </c>
      <c r="H38" s="50">
        <f>SUM(C38:G38)</f>
        <v>2802000</v>
      </c>
      <c r="I38" s="7"/>
      <c r="J38" s="57"/>
      <c r="M38" s="1"/>
    </row>
    <row r="39" spans="1:13" x14ac:dyDescent="0.25">
      <c r="A39" s="56"/>
      <c r="B39" s="8" t="s">
        <v>54</v>
      </c>
      <c r="C39" s="75">
        <v>266754</v>
      </c>
      <c r="D39" s="76">
        <v>2755</v>
      </c>
      <c r="E39" s="76">
        <f>2802000-C39-D39</f>
        <v>2532491</v>
      </c>
      <c r="F39" s="76"/>
      <c r="G39" s="77"/>
      <c r="H39" s="9">
        <f>SUM(C39:G39)</f>
        <v>2802000</v>
      </c>
      <c r="I39" s="78" t="s">
        <v>59</v>
      </c>
      <c r="J39" s="57"/>
      <c r="M39" s="1"/>
    </row>
    <row r="40" spans="1:13" x14ac:dyDescent="0.25">
      <c r="A40" s="56"/>
      <c r="B40" s="125" t="s">
        <v>55</v>
      </c>
      <c r="C40" s="75"/>
      <c r="D40" s="76"/>
      <c r="E40" s="76"/>
      <c r="F40" s="76"/>
      <c r="G40" s="77"/>
      <c r="H40" s="9">
        <f>SUM(C40:G40)</f>
        <v>0</v>
      </c>
      <c r="I40" s="78"/>
      <c r="J40" s="57"/>
      <c r="M40" s="1"/>
    </row>
    <row r="41" spans="1:13" x14ac:dyDescent="0.25">
      <c r="A41" s="56"/>
      <c r="B41" s="125" t="s">
        <v>56</v>
      </c>
      <c r="C41" s="75"/>
      <c r="D41" s="76"/>
      <c r="E41" s="76"/>
      <c r="F41" s="76"/>
      <c r="G41" s="77"/>
      <c r="H41" s="9">
        <f t="shared" ref="H41:H42" si="1">SUM(C41:G41)</f>
        <v>0</v>
      </c>
      <c r="I41" s="78"/>
      <c r="J41" s="57"/>
      <c r="M41" s="1"/>
    </row>
    <row r="42" spans="1:13" x14ac:dyDescent="0.25">
      <c r="A42" s="56"/>
      <c r="B42" s="124" t="s">
        <v>57</v>
      </c>
      <c r="C42" s="75"/>
      <c r="D42" s="76"/>
      <c r="E42" s="76"/>
      <c r="F42" s="76"/>
      <c r="G42" s="77"/>
      <c r="H42" s="9">
        <f t="shared" si="1"/>
        <v>0</v>
      </c>
      <c r="I42" s="78"/>
      <c r="J42" s="57"/>
      <c r="M42" s="1"/>
    </row>
    <row r="43" spans="1:13" x14ac:dyDescent="0.25">
      <c r="A43" s="56"/>
      <c r="B43" s="6" t="s">
        <v>60</v>
      </c>
      <c r="C43" s="48">
        <f>SUM(C44:C47)</f>
        <v>0</v>
      </c>
      <c r="D43" s="48">
        <f>SUM(D44:D47)</f>
        <v>0</v>
      </c>
      <c r="E43" s="48">
        <f>SUM(E44:E47)</f>
        <v>38135000</v>
      </c>
      <c r="F43" s="48">
        <f>SUM(F44:F47)</f>
        <v>0</v>
      </c>
      <c r="G43" s="49">
        <f>SUM(G44:G47)</f>
        <v>0</v>
      </c>
      <c r="H43" s="50">
        <f>SUM(C43:G43)</f>
        <v>38135000</v>
      </c>
      <c r="I43" s="7"/>
      <c r="J43" s="57"/>
      <c r="M43" s="1"/>
    </row>
    <row r="44" spans="1:13" x14ac:dyDescent="0.25">
      <c r="A44" s="56"/>
      <c r="B44" s="8" t="s">
        <v>54</v>
      </c>
      <c r="C44" s="75"/>
      <c r="D44" s="76"/>
      <c r="E44" s="76">
        <f>38135000-C44-D44</f>
        <v>38135000</v>
      </c>
      <c r="F44" s="76"/>
      <c r="G44" s="77"/>
      <c r="H44" s="9">
        <f>SUM(C44:G44)</f>
        <v>38135000</v>
      </c>
      <c r="I44" s="78" t="s">
        <v>61</v>
      </c>
      <c r="J44" s="57"/>
      <c r="M44" s="1"/>
    </row>
    <row r="45" spans="1:13" x14ac:dyDescent="0.25">
      <c r="A45" s="56"/>
      <c r="B45" s="125" t="s">
        <v>55</v>
      </c>
      <c r="C45" s="75"/>
      <c r="D45" s="76"/>
      <c r="E45" s="76"/>
      <c r="F45" s="76"/>
      <c r="G45" s="77"/>
      <c r="H45" s="9">
        <f>SUM(C45:G45)</f>
        <v>0</v>
      </c>
      <c r="I45" s="78"/>
      <c r="J45" s="57"/>
      <c r="M45" s="1"/>
    </row>
    <row r="46" spans="1:13" x14ac:dyDescent="0.25">
      <c r="A46" s="56"/>
      <c r="B46" s="125" t="s">
        <v>56</v>
      </c>
      <c r="C46" s="75"/>
      <c r="D46" s="76"/>
      <c r="E46" s="76"/>
      <c r="F46" s="76"/>
      <c r="G46" s="77"/>
      <c r="H46" s="9">
        <f t="shared" ref="H46:H47" si="2">SUM(C46:G46)</f>
        <v>0</v>
      </c>
      <c r="I46" s="78"/>
      <c r="J46" s="57"/>
      <c r="M46" s="1"/>
    </row>
    <row r="47" spans="1:13" x14ac:dyDescent="0.25">
      <c r="A47" s="56"/>
      <c r="B47" s="124" t="s">
        <v>57</v>
      </c>
      <c r="C47" s="75"/>
      <c r="D47" s="76"/>
      <c r="E47" s="76"/>
      <c r="F47" s="76"/>
      <c r="G47" s="77"/>
      <c r="H47" s="9">
        <f t="shared" si="2"/>
        <v>0</v>
      </c>
      <c r="I47" s="78"/>
      <c r="J47" s="57"/>
      <c r="M47" s="1"/>
    </row>
    <row r="48" spans="1:13" s="1" customFormat="1" ht="15.75" thickBot="1" x14ac:dyDescent="0.3">
      <c r="A48" s="60"/>
      <c r="B48" s="10" t="s">
        <v>62</v>
      </c>
      <c r="C48" s="51">
        <f>C33+C38+C43</f>
        <v>266754</v>
      </c>
      <c r="D48" s="51">
        <f>D33+D38+D43</f>
        <v>2755</v>
      </c>
      <c r="E48" s="51">
        <f>E33+E38+E43</f>
        <v>40667491</v>
      </c>
      <c r="F48" s="51">
        <f>F33+F38+F43</f>
        <v>0</v>
      </c>
      <c r="G48" s="52">
        <f>G33+G38+G43</f>
        <v>0</v>
      </c>
      <c r="H48" s="53">
        <f>SUM(C48:G48)</f>
        <v>40937000</v>
      </c>
      <c r="I48" s="7"/>
      <c r="J48" s="61"/>
    </row>
    <row r="49" spans="1:13" s="1" customFormat="1" ht="9.9499999999999993" customHeight="1" x14ac:dyDescent="0.25">
      <c r="A49" s="60"/>
      <c r="C49" s="79"/>
      <c r="D49" s="79"/>
      <c r="J49" s="61"/>
    </row>
    <row r="50" spans="1:13" s="1" customFormat="1" x14ac:dyDescent="0.25">
      <c r="A50" s="60"/>
      <c r="B50" s="172" t="s">
        <v>63</v>
      </c>
      <c r="C50" s="173"/>
      <c r="D50" s="173"/>
      <c r="E50" s="173"/>
      <c r="F50" s="173"/>
      <c r="G50" s="173"/>
      <c r="H50" s="173"/>
      <c r="I50" s="174"/>
      <c r="J50" s="61"/>
    </row>
    <row r="51" spans="1:13" x14ac:dyDescent="0.25">
      <c r="A51" s="56"/>
      <c r="B51" s="80" t="s">
        <v>64</v>
      </c>
      <c r="C51" s="214" t="s">
        <v>65</v>
      </c>
      <c r="D51" s="214"/>
      <c r="E51" s="213" t="s">
        <v>66</v>
      </c>
      <c r="F51" s="213"/>
      <c r="G51" s="218" t="s">
        <v>67</v>
      </c>
      <c r="H51" s="218"/>
      <c r="I51" s="16"/>
      <c r="J51" s="57"/>
      <c r="M51" s="1"/>
    </row>
    <row r="52" spans="1:13" x14ac:dyDescent="0.25">
      <c r="A52" s="56"/>
      <c r="B52" s="15" t="s">
        <v>68</v>
      </c>
      <c r="C52" s="215">
        <v>0</v>
      </c>
      <c r="D52" s="216"/>
      <c r="E52" t="s">
        <v>69</v>
      </c>
      <c r="G52" s="217" t="s">
        <v>70</v>
      </c>
      <c r="H52" s="217"/>
      <c r="I52" s="16"/>
      <c r="J52" s="57"/>
      <c r="M52" s="1"/>
    </row>
    <row r="53" spans="1:13" x14ac:dyDescent="0.25">
      <c r="A53" s="56"/>
      <c r="B53" s="18" t="s">
        <v>71</v>
      </c>
      <c r="C53" s="217" t="s">
        <v>72</v>
      </c>
      <c r="D53" s="217"/>
      <c r="E53" s="19" t="s">
        <v>73</v>
      </c>
      <c r="F53" s="19"/>
      <c r="G53" s="217" t="s">
        <v>70</v>
      </c>
      <c r="H53" s="217"/>
      <c r="I53" s="20"/>
      <c r="J53" s="57"/>
      <c r="M53" s="1"/>
    </row>
    <row r="54" spans="1:13" ht="9.9499999999999993" customHeight="1" x14ac:dyDescent="0.25">
      <c r="A54" s="56"/>
      <c r="J54" s="57"/>
      <c r="M54" s="1"/>
    </row>
    <row r="55" spans="1:13" x14ac:dyDescent="0.25">
      <c r="A55" s="56"/>
      <c r="B55" s="172" t="s">
        <v>74</v>
      </c>
      <c r="C55" s="173"/>
      <c r="D55" s="173"/>
      <c r="E55" s="173"/>
      <c r="F55" s="173"/>
      <c r="G55" s="173"/>
      <c r="H55" s="173"/>
      <c r="I55" s="174"/>
      <c r="J55" s="57"/>
      <c r="M55" s="1"/>
    </row>
    <row r="56" spans="1:13" ht="75" customHeight="1" x14ac:dyDescent="0.25">
      <c r="A56" s="56"/>
      <c r="B56" s="202" t="s">
        <v>75</v>
      </c>
      <c r="C56" s="202"/>
      <c r="D56" s="202"/>
      <c r="E56" s="74" t="s">
        <v>76</v>
      </c>
      <c r="F56" s="74" t="s">
        <v>77</v>
      </c>
      <c r="G56" s="74" t="str">
        <f>IF(FCOR=TRUE, "Actuals at Final Completion", "Actuals to Date")</f>
        <v>Actuals to Date</v>
      </c>
      <c r="H56" s="113" t="s">
        <v>78</v>
      </c>
      <c r="I56" s="11" t="s">
        <v>46</v>
      </c>
      <c r="J56" s="57"/>
      <c r="M56" s="1"/>
    </row>
    <row r="57" spans="1:13" x14ac:dyDescent="0.25">
      <c r="A57" s="56"/>
      <c r="B57" s="12" t="s">
        <v>79</v>
      </c>
      <c r="C57" s="13"/>
      <c r="D57" s="14"/>
      <c r="E57" s="81">
        <v>54500</v>
      </c>
      <c r="F57" s="81">
        <v>53500</v>
      </c>
      <c r="G57" s="82"/>
      <c r="H57" s="114">
        <f>IF($H$56=Lists!$D$8, IFERROR(F57-E57, ""), IF($H$56=Lists!$D$9, IFERROR(G57-E57, ""), IFERROR(G57-F57, "")))</f>
        <v>-53500</v>
      </c>
      <c r="I57" s="83"/>
      <c r="J57" s="57"/>
      <c r="M57" s="1"/>
    </row>
    <row r="58" spans="1:13" x14ac:dyDescent="0.25">
      <c r="A58" s="56"/>
      <c r="B58" s="15" t="s">
        <v>80</v>
      </c>
      <c r="D58" s="16"/>
      <c r="E58" s="81">
        <v>45166</v>
      </c>
      <c r="F58" s="81">
        <v>44687</v>
      </c>
      <c r="G58" s="82"/>
      <c r="H58" s="114">
        <f>IF($H$56=Lists!$D$8, IFERROR(F58-E58, ""), IF($H$56=Lists!$D$9, IFERROR(G58-E58, ""), IFERROR(G58-F58, "")))</f>
        <v>-44687</v>
      </c>
      <c r="I58" s="83"/>
      <c r="J58" s="57"/>
      <c r="M58" s="1"/>
    </row>
    <row r="59" spans="1:13" x14ac:dyDescent="0.25">
      <c r="A59" s="56"/>
      <c r="B59" s="15" t="s">
        <v>81</v>
      </c>
      <c r="D59" s="16"/>
      <c r="E59" s="17">
        <f>IFERROR(E58/E57, "")</f>
        <v>0.82873394495412844</v>
      </c>
      <c r="F59" s="17">
        <f t="shared" ref="F59:G59" si="3">IFERROR(F58/F57, "")</f>
        <v>0.83527102803738318</v>
      </c>
      <c r="G59" s="17" t="str">
        <f t="shared" si="3"/>
        <v/>
      </c>
      <c r="H59" s="115" t="str">
        <f t="shared" ref="H59" si="4">IFERROR(G59-F59, "")</f>
        <v/>
      </c>
      <c r="I59" s="84"/>
      <c r="J59" s="57"/>
      <c r="M59" s="1"/>
    </row>
    <row r="60" spans="1:13" x14ac:dyDescent="0.25">
      <c r="A60" s="56"/>
      <c r="B60" s="15" t="s">
        <v>82</v>
      </c>
      <c r="D60" s="16"/>
      <c r="E60" s="81"/>
      <c r="F60" s="81"/>
      <c r="G60" s="82"/>
      <c r="H60" s="116">
        <f>IF($H$56=Lists!$D$8, IFERROR(F60-E60, ""), IF($H$56=Lists!$D$9, IFERROR(G60-E60, ""), IFERROR(G60-F60, "")))</f>
        <v>0</v>
      </c>
      <c r="I60" s="83"/>
      <c r="J60" s="57"/>
      <c r="M60" s="1"/>
    </row>
    <row r="61" spans="1:13" x14ac:dyDescent="0.25">
      <c r="A61" s="56"/>
      <c r="B61" s="18" t="s">
        <v>83</v>
      </c>
      <c r="C61" s="19"/>
      <c r="D61" s="20"/>
      <c r="E61" s="82"/>
      <c r="F61" s="82"/>
      <c r="G61" s="82"/>
      <c r="H61" s="116">
        <f>IF($H$56=Lists!$D$8, IFERROR(F61-E61, ""), IF($H$56=Lists!$D$9, IFERROR(G61-E61, ""), IFERROR(G61-F61, "")))</f>
        <v>0</v>
      </c>
      <c r="I61" s="85"/>
      <c r="J61" s="57"/>
      <c r="M61" s="1"/>
    </row>
    <row r="62" spans="1:13" x14ac:dyDescent="0.25">
      <c r="A62" s="56"/>
      <c r="B62" s="15" t="s">
        <v>84</v>
      </c>
      <c r="E62" s="21">
        <f>IFERROR(E91/E57, "")</f>
        <v>418.03363302752291</v>
      </c>
      <c r="F62" s="21">
        <f>IFERROR(F91/F57, "")</f>
        <v>553.21171962616825</v>
      </c>
      <c r="G62" s="21" t="str">
        <f>IFERROR(G91/G57, "")</f>
        <v/>
      </c>
      <c r="H62" s="117" t="str">
        <f>IF($H$56=Lists!$D$8, IFERROR(F62-E62, ""), IF($H$56=Lists!$D$9, IFERROR(G62-E62, ""), IFERROR(G62-F62, "")))</f>
        <v/>
      </c>
      <c r="I62" s="86"/>
      <c r="J62" s="57"/>
      <c r="K62" s="87"/>
    </row>
    <row r="63" spans="1:13" x14ac:dyDescent="0.25">
      <c r="A63" s="56"/>
      <c r="B63" s="18" t="s">
        <v>85</v>
      </c>
      <c r="C63" s="19"/>
      <c r="D63" s="20"/>
      <c r="E63" s="22">
        <f>IFERROR(E97/E57, "")</f>
        <v>479.35332110091741</v>
      </c>
      <c r="F63" s="22">
        <f>IFERROR(F97/F57, "")</f>
        <v>674.00833644859813</v>
      </c>
      <c r="G63" s="22" t="str">
        <f>IFERROR(G97/G57, "")</f>
        <v/>
      </c>
      <c r="H63" s="117" t="str">
        <f>IF($H$56=Lists!$D$8, IFERROR(F63-E63, ""), IF($H$56=Lists!$D$9, IFERROR(G63-E63, ""), IFERROR(G63-F63, "")))</f>
        <v/>
      </c>
      <c r="I63" s="88"/>
      <c r="J63" s="57"/>
      <c r="K63" s="87"/>
    </row>
    <row r="64" spans="1:13" x14ac:dyDescent="0.25">
      <c r="A64" s="56"/>
      <c r="B64" s="219" t="s">
        <v>86</v>
      </c>
      <c r="C64" s="220"/>
      <c r="D64" s="220"/>
      <c r="E64" s="220"/>
      <c r="F64" s="220"/>
      <c r="G64" s="220"/>
      <c r="H64" s="220"/>
      <c r="I64" s="221"/>
      <c r="J64" s="57"/>
    </row>
    <row r="65" spans="1:10" x14ac:dyDescent="0.25">
      <c r="A65" s="56"/>
      <c r="B65" s="12" t="s">
        <v>87</v>
      </c>
      <c r="C65" s="13"/>
      <c r="D65" s="14"/>
      <c r="E65" s="89">
        <v>44044</v>
      </c>
      <c r="F65" s="89">
        <v>44044</v>
      </c>
      <c r="G65" s="90">
        <v>44097</v>
      </c>
      <c r="H65" s="114" t="str">
        <f>IF(SUM(E65:G65)=0, "", IF($H$56=Lists!$D$8, IFERROR(MROUND(CONVERT(F65-E65,"day","yr")*12, 0.5)&amp;" mo.", ""), IF($H$56=Lists!$D$9, IFERROR(MROUND(CONVERT(G65-E65,"day","yr")*12, 0.5)&amp;" mo.", ""), IFERROR(MROUND(CONVERT(G65-F65,"day","yr")*12, 0.5)&amp;" mo.", ""))))</f>
        <v>1.5 mo.</v>
      </c>
      <c r="I65" s="83" t="s">
        <v>88</v>
      </c>
      <c r="J65" s="57"/>
    </row>
    <row r="66" spans="1:10" x14ac:dyDescent="0.25">
      <c r="A66" s="56"/>
      <c r="B66" s="15" t="s">
        <v>89</v>
      </c>
      <c r="D66" s="16"/>
      <c r="E66" s="89">
        <v>45239</v>
      </c>
      <c r="F66" s="89"/>
      <c r="G66" s="90"/>
      <c r="H66" s="130"/>
      <c r="I66" s="83"/>
      <c r="J66" s="57"/>
    </row>
    <row r="67" spans="1:10" x14ac:dyDescent="0.25">
      <c r="A67" s="56"/>
      <c r="B67" s="15" t="s">
        <v>90</v>
      </c>
      <c r="D67" s="16"/>
      <c r="E67" s="89"/>
      <c r="F67" s="89"/>
      <c r="G67" s="90"/>
      <c r="H67" s="114" t="str">
        <f>IF(SUM(E67:G67)=0, "", IF($H$56=Lists!$D$8, IFERROR(MROUND(CONVERT(F67-E67,"day","yr")*12, 0.5)&amp;" mo.", ""), IF($H$56=Lists!$D$9, IFERROR(MROUND(CONVERT(G67-E67,"day","yr")*12, 0.5)&amp;" mo.", ""), IFERROR(MROUND(CONVERT(G67-F67,"day","yr")*12, 0.5)&amp;" mo.", ""))))</f>
        <v/>
      </c>
      <c r="I67" s="83"/>
      <c r="J67" s="57"/>
    </row>
    <row r="68" spans="1:10" x14ac:dyDescent="0.25">
      <c r="A68" s="56"/>
      <c r="B68" s="15" t="s">
        <v>91</v>
      </c>
      <c r="D68" s="16"/>
      <c r="E68" s="89">
        <v>45239</v>
      </c>
      <c r="F68" s="89"/>
      <c r="G68" s="90"/>
      <c r="H68" s="114" t="str">
        <f>IF(SUM(E68:G68)=0, "", IF($H$56=Lists!$D$8, IFERROR(MROUND(CONVERT(F68-E68,"day","yr")*12, 0.5)&amp;" mo.", ""), IF($H$56=Lists!$D$9, IFERROR(MROUND(CONVERT(G68-E68,"day","yr")*12, 0.5)&amp;" mo.", ""), IFERROR(MROUND(CONVERT(G68-F68,"day","yr")*12, 0.5)&amp;" mo.", ""))))</f>
        <v>0 mo.</v>
      </c>
      <c r="I68" s="83"/>
      <c r="J68" s="57"/>
    </row>
    <row r="69" spans="1:10" x14ac:dyDescent="0.25">
      <c r="A69" s="56"/>
      <c r="B69" s="15" t="s">
        <v>92</v>
      </c>
      <c r="D69" s="16"/>
      <c r="E69" s="89" t="s">
        <v>221</v>
      </c>
      <c r="F69" s="89"/>
      <c r="G69" s="90"/>
      <c r="H69" s="114" t="str">
        <f>IF(SUM(E69:G69)=0, "", IF($H$56=Lists!$D$8, IFERROR(MROUND(CONVERT(F69-E69,"day","yr")*12, 0.5)&amp;" mo.", ""), IF($H$56=Lists!$D$9, IFERROR(MROUND(CONVERT(G69-E69,"day","yr")*12, 0.5)&amp;" mo.", ""), IFERROR(MROUND(CONVERT(G69-F69,"day","yr")*12, 0.5)&amp;" mo.", ""))))</f>
        <v/>
      </c>
      <c r="I69" s="83"/>
      <c r="J69" s="57"/>
    </row>
    <row r="70" spans="1:10" x14ac:dyDescent="0.25">
      <c r="A70" s="56"/>
      <c r="B70" s="18" t="s">
        <v>93</v>
      </c>
      <c r="C70" s="19"/>
      <c r="D70" s="20"/>
      <c r="E70" s="89"/>
      <c r="F70" s="89"/>
      <c r="G70" s="90"/>
      <c r="H70" s="114"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98" t="s">
        <v>94</v>
      </c>
      <c r="B72" s="199"/>
      <c r="C72" s="199"/>
      <c r="D72" s="199"/>
      <c r="E72" s="199"/>
      <c r="F72" s="199"/>
      <c r="G72" s="199"/>
      <c r="H72" s="199"/>
      <c r="I72" s="199"/>
      <c r="J72" s="200"/>
    </row>
    <row r="73" spans="1:10" ht="9.9499999999999993" customHeight="1" thickTop="1" x14ac:dyDescent="0.25">
      <c r="A73" s="56"/>
      <c r="B73" s="33"/>
      <c r="C73" s="33"/>
      <c r="D73" s="33"/>
      <c r="E73" s="26"/>
      <c r="F73" s="26"/>
      <c r="G73" s="26"/>
      <c r="H73" s="27"/>
      <c r="I73" s="94"/>
      <c r="J73" s="57"/>
    </row>
    <row r="74" spans="1:10" ht="75" customHeight="1" x14ac:dyDescent="0.25">
      <c r="A74" s="56"/>
      <c r="B74" s="202" t="s">
        <v>75</v>
      </c>
      <c r="C74" s="202"/>
      <c r="D74" s="202"/>
      <c r="E74" s="74" t="s">
        <v>95</v>
      </c>
      <c r="F74" s="74" t="s">
        <v>96</v>
      </c>
      <c r="G74" s="74" t="str">
        <f>IF(FCOR=TRUE, "Actual Cost Data at Final Completion", "Actual Costs to Date")</f>
        <v>Actual Costs to Date</v>
      </c>
      <c r="H74" s="74" t="str">
        <f>H56</f>
        <v>Estimate as Currently Funded to Actuals Variance</v>
      </c>
      <c r="I74" s="11" t="s">
        <v>46</v>
      </c>
      <c r="J74" s="57"/>
    </row>
    <row r="75" spans="1:10" x14ac:dyDescent="0.25">
      <c r="A75" s="56"/>
      <c r="B75" s="172" t="s">
        <v>97</v>
      </c>
      <c r="C75" s="173"/>
      <c r="D75" s="173"/>
      <c r="E75" s="173"/>
      <c r="F75" s="173"/>
      <c r="G75" s="173"/>
      <c r="H75" s="173"/>
      <c r="I75" s="174"/>
      <c r="J75" s="57"/>
    </row>
    <row r="76" spans="1:10" x14ac:dyDescent="0.25">
      <c r="A76" s="56"/>
      <c r="B76" s="210" t="s">
        <v>98</v>
      </c>
      <c r="C76" s="211"/>
      <c r="D76" s="212"/>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72" t="s">
        <v>99</v>
      </c>
      <c r="C78" s="173"/>
      <c r="D78" s="173"/>
      <c r="E78" s="173"/>
      <c r="F78" s="173"/>
      <c r="G78" s="173"/>
      <c r="H78" s="173"/>
      <c r="I78" s="174"/>
      <c r="J78" s="57"/>
    </row>
    <row r="79" spans="1:10" x14ac:dyDescent="0.25">
      <c r="A79" s="56"/>
      <c r="B79" s="12" t="s">
        <v>100</v>
      </c>
      <c r="C79" s="13"/>
      <c r="D79" s="14"/>
      <c r="E79" s="97">
        <v>215439</v>
      </c>
      <c r="F79" s="97">
        <v>249302</v>
      </c>
      <c r="G79" s="98">
        <v>214303</v>
      </c>
      <c r="H79" s="31">
        <f>IF($H$56=Lists!$D$8, IFERROR(F79-E79, ""), IF($H$56=Lists!$D$9, IFERROR(G79-E79, ""), IFERROR(G79-F79, "")))</f>
        <v>-34999</v>
      </c>
      <c r="I79" s="83"/>
      <c r="J79" s="57"/>
    </row>
    <row r="80" spans="1:10" x14ac:dyDescent="0.25">
      <c r="A80" s="56"/>
      <c r="B80" s="15" t="s">
        <v>101</v>
      </c>
      <c r="D80" s="16"/>
      <c r="E80" s="97">
        <v>0</v>
      </c>
      <c r="F80" s="97">
        <v>0</v>
      </c>
      <c r="G80" s="98"/>
      <c r="H80" s="31">
        <f>IF($H$56=Lists!$D$8, IFERROR(F80-E80, ""), IF($H$56=Lists!$D$9, IFERROR(G80-E80, ""), IFERROR(G80-F80, "")))</f>
        <v>0</v>
      </c>
      <c r="I80" s="83"/>
      <c r="J80" s="57"/>
    </row>
    <row r="81" spans="1:10" x14ac:dyDescent="0.25">
      <c r="A81" s="56"/>
      <c r="B81" s="15" t="s">
        <v>102</v>
      </c>
      <c r="D81" s="16"/>
      <c r="E81" s="97">
        <v>618467</v>
      </c>
      <c r="F81" s="97">
        <v>540278</v>
      </c>
      <c r="G81" s="98">
        <v>6851</v>
      </c>
      <c r="H81" s="31">
        <f>IF($H$56=Lists!$D$8, IFERROR(F81-E81, ""), IF($H$56=Lists!$D$9, IFERROR(G81-E81, ""), IFERROR(G81-F81, "")))</f>
        <v>-533427</v>
      </c>
      <c r="I81" s="83"/>
      <c r="J81" s="57"/>
    </row>
    <row r="82" spans="1:10" x14ac:dyDescent="0.25">
      <c r="A82" s="56"/>
      <c r="B82" s="15" t="s">
        <v>103</v>
      </c>
      <c r="D82" s="16"/>
      <c r="E82" s="97">
        <v>0</v>
      </c>
      <c r="F82" s="97">
        <v>0</v>
      </c>
      <c r="G82" s="97"/>
      <c r="H82" s="31">
        <f>IF($H$56=Lists!$D$8, IFERROR(F82-E82, ""), IF($H$56=Lists!$D$9, IFERROR(G82-E82, ""), IFERROR(G82-F82, "")))</f>
        <v>0</v>
      </c>
      <c r="I82" s="83"/>
      <c r="J82" s="57"/>
    </row>
    <row r="83" spans="1:10" x14ac:dyDescent="0.25">
      <c r="A83" s="56"/>
      <c r="B83" s="15" t="s">
        <v>104</v>
      </c>
      <c r="D83" s="16"/>
      <c r="E83" s="97">
        <v>0</v>
      </c>
      <c r="F83" s="97">
        <v>0</v>
      </c>
      <c r="G83" s="97"/>
      <c r="H83" s="32">
        <f>IF($H$56=Lists!$D$8, IFERROR(F83-E83, ""), IF($H$56=Lists!$D$9, IFERROR(G83-E83, ""), IFERROR(G83-F83, "")))</f>
        <v>0</v>
      </c>
      <c r="I83" s="83"/>
      <c r="J83" s="57"/>
    </row>
    <row r="84" spans="1:10" x14ac:dyDescent="0.25">
      <c r="A84" s="56"/>
      <c r="B84" s="15" t="s">
        <v>105</v>
      </c>
      <c r="D84" s="16"/>
      <c r="E84" s="97">
        <v>44288</v>
      </c>
      <c r="F84" s="97">
        <v>40971</v>
      </c>
      <c r="G84" s="98"/>
      <c r="H84" s="31">
        <f>IF($H$56=Lists!$D$8, IFERROR(F84-E84, ""), IF($H$56=Lists!$D$9, IFERROR(G84-E84, ""), IFERROR(G84-F84, "")))</f>
        <v>-40971</v>
      </c>
      <c r="I84" s="99"/>
      <c r="J84" s="57"/>
    </row>
    <row r="85" spans="1:10" x14ac:dyDescent="0.25">
      <c r="A85" s="56"/>
      <c r="B85" s="154" t="s">
        <v>106</v>
      </c>
      <c r="C85" s="155"/>
      <c r="D85" s="156"/>
      <c r="E85" s="34">
        <f>SUM(E79:E84)</f>
        <v>878194</v>
      </c>
      <c r="F85" s="34">
        <f>SUM(F79:F84)</f>
        <v>830551</v>
      </c>
      <c r="G85" s="34">
        <f>SUM(G79:G84)</f>
        <v>221154</v>
      </c>
      <c r="H85" s="35">
        <f>IF($H$56=Lists!$D$8, IFERROR(F85-E85, ""), IF($H$56=Lists!$D$9, IFERROR(G85-E85, ""), IFERROR(G85-F85, "")))</f>
        <v>-609397</v>
      </c>
      <c r="I85" s="100"/>
      <c r="J85" s="57"/>
    </row>
    <row r="86" spans="1:10" ht="9.9499999999999993" customHeight="1" x14ac:dyDescent="0.25">
      <c r="A86" s="56"/>
      <c r="J86" s="57"/>
    </row>
    <row r="87" spans="1:10" x14ac:dyDescent="0.25">
      <c r="A87" s="56"/>
      <c r="B87" s="172" t="s">
        <v>107</v>
      </c>
      <c r="C87" s="173"/>
      <c r="D87" s="173"/>
      <c r="E87" s="173"/>
      <c r="F87" s="173"/>
      <c r="G87" s="173"/>
      <c r="H87" s="173"/>
      <c r="I87" s="174"/>
      <c r="J87" s="57"/>
    </row>
    <row r="88" spans="1:10" ht="14.45" customHeight="1" x14ac:dyDescent="0.25">
      <c r="A88" s="56"/>
      <c r="B88" s="12" t="s">
        <v>108</v>
      </c>
      <c r="C88" s="13"/>
      <c r="D88" s="14"/>
      <c r="E88" s="97">
        <v>2898071</v>
      </c>
      <c r="F88" s="97">
        <v>4251166</v>
      </c>
      <c r="G88" s="98"/>
      <c r="H88" s="36">
        <f>IF($H$56=Lists!$D$8, IFERROR(F88-E88, ""), IF($H$56=Lists!$D$9, IFERROR(G88-E88, ""), IFERROR(G88-F88, "")))</f>
        <v>-4251166</v>
      </c>
      <c r="I88" s="83"/>
      <c r="J88" s="57"/>
    </row>
    <row r="89" spans="1:10" x14ac:dyDescent="0.25">
      <c r="A89" s="56"/>
      <c r="B89" s="15" t="s">
        <v>109</v>
      </c>
      <c r="D89" s="16"/>
      <c r="E89" s="97">
        <v>157650</v>
      </c>
      <c r="F89" s="97">
        <v>189867</v>
      </c>
      <c r="G89" s="98"/>
      <c r="H89" s="36">
        <f>IF($H$56=Lists!$D$8, IFERROR(F89-E89, ""), IF($H$56=Lists!$D$9, IFERROR(G89-E89, ""), IFERROR(G89-F89, "")))</f>
        <v>-189867</v>
      </c>
      <c r="I89" s="99"/>
      <c r="J89" s="57"/>
    </row>
    <row r="90" spans="1:10" x14ac:dyDescent="0.25">
      <c r="A90" s="56"/>
      <c r="B90" s="15" t="s">
        <v>110</v>
      </c>
      <c r="D90" s="16"/>
      <c r="E90" s="97">
        <v>19727112</v>
      </c>
      <c r="F90" s="97">
        <v>25155794</v>
      </c>
      <c r="G90" s="97"/>
      <c r="H90" s="37">
        <f>IF($H$56=Lists!$D$8, IFERROR(F90-E90, ""), IF($H$56=Lists!$D$9, IFERROR(G90-E90, ""), IFERROR(G90-F90, "")))</f>
        <v>-25155794</v>
      </c>
      <c r="I90" s="99"/>
      <c r="J90" s="57"/>
    </row>
    <row r="91" spans="1:10" x14ac:dyDescent="0.25">
      <c r="A91" s="56"/>
      <c r="B91" s="151" t="s">
        <v>111</v>
      </c>
      <c r="C91" s="152"/>
      <c r="D91" s="153"/>
      <c r="E91" s="38">
        <f>SUM(E88:E90)</f>
        <v>22782833</v>
      </c>
      <c r="F91" s="38">
        <f t="shared" ref="F91:G91" si="5">SUM(F88:F90)</f>
        <v>29596827</v>
      </c>
      <c r="G91" s="38">
        <f t="shared" si="5"/>
        <v>0</v>
      </c>
      <c r="H91" s="36">
        <f>IF($H$56=Lists!$D$8, IFERROR(F91-E91, ""), IF($H$56=Lists!$D$9, IFERROR(G91-E91, ""), IFERROR(G91-F91, "")))</f>
        <v>-29596827</v>
      </c>
      <c r="I91" s="100"/>
      <c r="J91" s="57"/>
    </row>
    <row r="92" spans="1:10" x14ac:dyDescent="0.25">
      <c r="A92" s="56"/>
      <c r="B92" s="15" t="s">
        <v>112</v>
      </c>
      <c r="D92" s="16"/>
      <c r="E92" s="97">
        <v>1143998</v>
      </c>
      <c r="F92" s="97">
        <v>1484326</v>
      </c>
      <c r="G92" s="98"/>
      <c r="H92" s="36">
        <f>IF($H$56=Lists!$D$8, IFERROR(F92-E92, ""), IF($H$56=Lists!$D$9, IFERROR(G92-E92, ""), IFERROR(G92-F92, "")))</f>
        <v>-1484326</v>
      </c>
      <c r="I92" s="99"/>
      <c r="J92" s="57"/>
    </row>
    <row r="93" spans="1:10" x14ac:dyDescent="0.25">
      <c r="A93" s="56"/>
      <c r="B93" s="15" t="s">
        <v>113</v>
      </c>
      <c r="D93" s="16"/>
      <c r="E93" s="97">
        <v>-2763594</v>
      </c>
      <c r="F93" s="97">
        <v>-2109619</v>
      </c>
      <c r="G93" s="97"/>
      <c r="H93" s="36">
        <f>IF($H$56=Lists!$D$8, IFERROR(F93-E93, ""), IF($H$56=Lists!$D$9, IFERROR(G93-E93, ""), IFERROR(G93-F93, "")))</f>
        <v>2109619</v>
      </c>
      <c r="I93" s="99"/>
      <c r="J93" s="57"/>
    </row>
    <row r="94" spans="1:10" x14ac:dyDescent="0.25">
      <c r="A94" s="56"/>
      <c r="B94" s="15" t="s">
        <v>114</v>
      </c>
      <c r="D94" s="16"/>
      <c r="E94" s="97">
        <v>2767196</v>
      </c>
      <c r="F94" s="97">
        <v>3367292</v>
      </c>
      <c r="G94" s="97"/>
      <c r="H94" s="36">
        <f>IF($H$56=Lists!$D$8, IFERROR(F94-E94, ""), IF($H$56=Lists!$D$9, IFERROR(G94-E94, ""), IFERROR(G94-F94, "")))</f>
        <v>-3367292</v>
      </c>
      <c r="I94" s="99"/>
      <c r="J94" s="57"/>
    </row>
    <row r="95" spans="1:10" x14ac:dyDescent="0.25">
      <c r="A95" s="56"/>
      <c r="B95" s="15" t="str">
        <f>IF(C53=Lists!J3, "GCCM Costs", IF(C53=Lists!J4, "Design-Build Costs", ""))</f>
        <v>Design-Build Costs</v>
      </c>
      <c r="D95" s="16"/>
      <c r="E95" s="97">
        <v>2194323</v>
      </c>
      <c r="F95" s="97">
        <f>1281800+2438820</f>
        <v>3720620</v>
      </c>
      <c r="G95" s="97"/>
      <c r="H95" s="36">
        <f>IF($H$56=Lists!$D$8, IFERROR(F95-E95, ""), IF($H$56=Lists!$D$9, IFERROR(G95-E95, ""), IFERROR(G95-F95, "")))</f>
        <v>-3720620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154" t="s">
        <v>115</v>
      </c>
      <c r="C97" s="155"/>
      <c r="D97" s="156"/>
      <c r="E97" s="38">
        <f>SUM(E91:E96)</f>
        <v>26124756</v>
      </c>
      <c r="F97" s="38">
        <f t="shared" ref="F97:G97" si="6">SUM(F91:F96)</f>
        <v>36059446</v>
      </c>
      <c r="G97" s="38">
        <f t="shared" si="6"/>
        <v>0</v>
      </c>
      <c r="H97" s="39">
        <f>IF($H$56=Lists!$D$8, IFERROR(F97-E97, ""), IF($H$56=Lists!$D$9, IFERROR(G97-E97, ""), IFERROR(G97-F97, "")))</f>
        <v>-36059446</v>
      </c>
      <c r="I97" s="84"/>
      <c r="J97" s="57"/>
    </row>
    <row r="98" spans="1:10" ht="9.9499999999999993" customHeight="1" x14ac:dyDescent="0.25">
      <c r="A98" s="56"/>
      <c r="J98" s="57"/>
    </row>
    <row r="99" spans="1:10" x14ac:dyDescent="0.25">
      <c r="A99" s="56"/>
      <c r="B99" s="172" t="s">
        <v>116</v>
      </c>
      <c r="C99" s="173"/>
      <c r="D99" s="173"/>
      <c r="E99" s="173"/>
      <c r="F99" s="173"/>
      <c r="G99" s="173"/>
      <c r="H99" s="173"/>
      <c r="I99" s="174"/>
      <c r="J99" s="57"/>
    </row>
    <row r="100" spans="1:10" x14ac:dyDescent="0.25">
      <c r="A100" s="56"/>
      <c r="B100" s="40" t="s">
        <v>117</v>
      </c>
      <c r="D100" s="16"/>
      <c r="E100" s="101">
        <v>2971200</v>
      </c>
      <c r="F100" s="101">
        <v>2923435</v>
      </c>
      <c r="G100" s="102"/>
      <c r="H100" s="41">
        <f>IF($H$56=Lists!$D$8, IFERROR(F100-E100, ""), IF($H$56=Lists!$D$9, IFERROR(G100-E100, ""), IFERROR(G100-F100, "")))</f>
        <v>-2923435</v>
      </c>
      <c r="I100" s="103"/>
      <c r="J100" s="104"/>
    </row>
    <row r="101" spans="1:10" x14ac:dyDescent="0.25">
      <c r="A101" s="56"/>
      <c r="B101" s="40" t="s">
        <v>118</v>
      </c>
      <c r="D101" s="16"/>
      <c r="E101" s="101">
        <v>113914</v>
      </c>
      <c r="F101" s="101">
        <v>203668</v>
      </c>
      <c r="G101" s="102">
        <v>0</v>
      </c>
      <c r="H101" s="41">
        <f>IF($H$56=Lists!$D$8, IFERROR(F101-E101, ""), IF($H$56=Lists!$D$9, IFERROR(G101-E101, ""), IFERROR(G101-F101, "")))</f>
        <v>-203668</v>
      </c>
      <c r="I101" s="103"/>
      <c r="J101" s="104"/>
    </row>
    <row r="102" spans="1:10" x14ac:dyDescent="0.25">
      <c r="A102" s="56"/>
      <c r="B102" s="40" t="s">
        <v>119</v>
      </c>
      <c r="D102" s="16"/>
      <c r="E102" s="97">
        <v>1022568</v>
      </c>
      <c r="F102" s="97">
        <v>293150</v>
      </c>
      <c r="G102" s="98">
        <v>36225.929999999993</v>
      </c>
      <c r="H102" s="42">
        <f>IF($H$56=Lists!$D$8, IFERROR(F102-E102, ""), IF($H$56=Lists!$D$9, IFERROR(G102-E102, ""), IFERROR(G102-F102, "")))</f>
        <v>-256924.07</v>
      </c>
      <c r="I102" s="83"/>
      <c r="J102" s="57"/>
    </row>
    <row r="103" spans="1:10" x14ac:dyDescent="0.25">
      <c r="A103" s="56"/>
      <c r="B103" s="40" t="s">
        <v>120</v>
      </c>
      <c r="D103" s="16"/>
      <c r="E103" s="97">
        <v>683150</v>
      </c>
      <c r="F103" s="97">
        <v>626993</v>
      </c>
      <c r="G103" s="105"/>
      <c r="H103" s="43">
        <f>IF($H$56=Lists!$D$8, IFERROR(F103-E103, ""), IF($H$56=Lists!$D$9, IFERROR(G103-E103, ""), IFERROR(G103-F103, "")))</f>
        <v>-626993</v>
      </c>
      <c r="I103" s="103"/>
      <c r="J103" s="104"/>
    </row>
    <row r="104" spans="1:10" ht="15.75" thickBot="1" x14ac:dyDescent="0.3">
      <c r="A104" s="56"/>
      <c r="B104" s="157" t="s">
        <v>121</v>
      </c>
      <c r="C104" s="158"/>
      <c r="D104" s="159"/>
      <c r="E104" s="44">
        <f>SUM(E100:E103)</f>
        <v>4790832</v>
      </c>
      <c r="F104" s="44">
        <f>SUM(F100:F103)</f>
        <v>4047246</v>
      </c>
      <c r="G104" s="44">
        <f>SUM(G100:G103)</f>
        <v>36225.929999999993</v>
      </c>
      <c r="H104" s="39">
        <f>IF($H$56=Lists!$D$8, IFERROR(F104-E104, ""), IF($H$56=Lists!$D$9, IFERROR(G104-E104, ""), IFERROR(G104-F104, "")))</f>
        <v>-4011020.07</v>
      </c>
      <c r="I104" s="106"/>
      <c r="J104" s="104"/>
    </row>
    <row r="105" spans="1:10" ht="20.25" thickTop="1" thickBot="1" x14ac:dyDescent="0.35">
      <c r="A105" s="56"/>
      <c r="B105" s="107" t="s">
        <v>122</v>
      </c>
      <c r="C105" s="108"/>
      <c r="D105" s="108"/>
      <c r="E105" s="109">
        <f>SUM(E76,E85,E97,E104)</f>
        <v>31793782</v>
      </c>
      <c r="F105" s="109">
        <f>SUM(F76,F85,F97,F104)</f>
        <v>40937243</v>
      </c>
      <c r="G105" s="109">
        <f>SUM(G76,G85,G97,G104)</f>
        <v>257379.93</v>
      </c>
      <c r="H105" s="109">
        <f>SUM(H76,H85,H97,H104)</f>
        <v>-40679863.07</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60" t="str">
        <f>IF(ReportType=Lists!$O$2, "", "Close-Out Information")</f>
        <v/>
      </c>
      <c r="C107" s="161"/>
      <c r="D107" s="161"/>
      <c r="E107" s="161"/>
      <c r="F107" s="161"/>
      <c r="G107" s="161"/>
      <c r="H107" s="161"/>
      <c r="I107" s="162"/>
      <c r="J107" s="61"/>
    </row>
    <row r="108" spans="1:10" s="1" customFormat="1" x14ac:dyDescent="0.25">
      <c r="A108" s="60"/>
      <c r="B108" s="47"/>
      <c r="C108" s="170"/>
      <c r="D108" s="170"/>
      <c r="E108" s="170" t="str">
        <f>IF(ReportType=Lists!$O$2, "", "NOTES")</f>
        <v/>
      </c>
      <c r="F108" s="170"/>
      <c r="G108" s="170"/>
      <c r="H108" s="170"/>
      <c r="I108" s="171"/>
      <c r="J108" s="61"/>
    </row>
    <row r="109" spans="1:10" ht="15" customHeight="1" x14ac:dyDescent="0.25">
      <c r="A109" s="56"/>
      <c r="B109" s="80" t="str">
        <f>IF(ReportType=Lists!$O$2, "", "Number of Change Orders")</f>
        <v/>
      </c>
      <c r="C109" s="163"/>
      <c r="D109" s="164"/>
      <c r="E109" s="167"/>
      <c r="F109" s="168"/>
      <c r="G109" s="168"/>
      <c r="H109" s="168"/>
      <c r="I109" s="169"/>
      <c r="J109" s="57"/>
    </row>
    <row r="110" spans="1:10" ht="15" customHeight="1" x14ac:dyDescent="0.25">
      <c r="A110" s="56"/>
      <c r="B110" s="80" t="str">
        <f>IF(ReportType=Lists!$O$2, "", "Total Value of Change Orders")</f>
        <v/>
      </c>
      <c r="C110" s="175"/>
      <c r="D110" s="176"/>
      <c r="E110" s="120"/>
      <c r="F110" s="121"/>
      <c r="G110" s="121"/>
      <c r="H110" s="121"/>
      <c r="I110" s="122"/>
      <c r="J110" s="57"/>
    </row>
    <row r="111" spans="1:10" ht="15" customHeight="1" x14ac:dyDescent="0.25">
      <c r="A111" s="56"/>
      <c r="B111" s="80" t="str">
        <f>IF(ReportType=Lists!$O$2, "", "Outstanding Liabilities")</f>
        <v/>
      </c>
      <c r="C111" s="175"/>
      <c r="D111" s="176"/>
      <c r="E111" s="120"/>
      <c r="F111" s="121"/>
      <c r="G111" s="121"/>
      <c r="H111" s="121"/>
      <c r="I111" s="122"/>
      <c r="J111" s="57"/>
    </row>
    <row r="112" spans="1:10" x14ac:dyDescent="0.25">
      <c r="A112" s="56"/>
      <c r="B112" s="18" t="str">
        <f>IF(ReportType=Lists!$O$2, "", "Unsettled Claims")</f>
        <v/>
      </c>
      <c r="C112" s="165"/>
      <c r="D112" s="166"/>
      <c r="E112" s="167"/>
      <c r="F112" s="168"/>
      <c r="G112" s="168"/>
      <c r="H112" s="168"/>
      <c r="I112" s="169"/>
      <c r="J112" s="57"/>
    </row>
    <row r="113" spans="1:10" ht="9.9499999999999993" customHeight="1" x14ac:dyDescent="0.25">
      <c r="A113" s="56"/>
      <c r="J113" s="57"/>
    </row>
    <row r="114" spans="1:10" ht="15.75" thickBot="1" x14ac:dyDescent="0.3">
      <c r="A114" s="56"/>
      <c r="B114" s="1" t="s">
        <v>123</v>
      </c>
      <c r="J114" s="57"/>
    </row>
    <row r="115" spans="1:10" x14ac:dyDescent="0.25">
      <c r="A115" s="56"/>
      <c r="B115" s="142" t="s">
        <v>223</v>
      </c>
      <c r="C115" s="143"/>
      <c r="D115" s="143"/>
      <c r="E115" s="143"/>
      <c r="F115" s="143"/>
      <c r="G115" s="143"/>
      <c r="H115" s="143"/>
      <c r="I115" s="144"/>
      <c r="J115" s="57"/>
    </row>
    <row r="116" spans="1:10" x14ac:dyDescent="0.25">
      <c r="A116" s="56"/>
      <c r="B116" s="145"/>
      <c r="C116" s="146"/>
      <c r="D116" s="146"/>
      <c r="E116" s="146"/>
      <c r="F116" s="146"/>
      <c r="G116" s="146"/>
      <c r="H116" s="146"/>
      <c r="I116" s="147"/>
      <c r="J116" s="57"/>
    </row>
    <row r="117" spans="1:10" x14ac:dyDescent="0.25">
      <c r="A117" s="56"/>
      <c r="B117" s="145"/>
      <c r="C117" s="146"/>
      <c r="D117" s="146"/>
      <c r="E117" s="146"/>
      <c r="F117" s="146"/>
      <c r="G117" s="146"/>
      <c r="H117" s="146"/>
      <c r="I117" s="147"/>
      <c r="J117" s="57"/>
    </row>
    <row r="118" spans="1:10" x14ac:dyDescent="0.25">
      <c r="A118" s="56"/>
      <c r="B118" s="145"/>
      <c r="C118" s="146"/>
      <c r="D118" s="146"/>
      <c r="E118" s="146"/>
      <c r="F118" s="146"/>
      <c r="G118" s="146"/>
      <c r="H118" s="146"/>
      <c r="I118" s="147"/>
      <c r="J118" s="57"/>
    </row>
    <row r="119" spans="1:10" x14ac:dyDescent="0.25">
      <c r="A119" s="56"/>
      <c r="B119" s="145"/>
      <c r="C119" s="146"/>
      <c r="D119" s="146"/>
      <c r="E119" s="146"/>
      <c r="F119" s="146"/>
      <c r="G119" s="146"/>
      <c r="H119" s="146"/>
      <c r="I119" s="147"/>
      <c r="J119" s="57"/>
    </row>
    <row r="120" spans="1:10" x14ac:dyDescent="0.25">
      <c r="A120" s="56"/>
      <c r="B120" s="145"/>
      <c r="C120" s="146"/>
      <c r="D120" s="146"/>
      <c r="E120" s="146"/>
      <c r="F120" s="146"/>
      <c r="G120" s="146"/>
      <c r="H120" s="146"/>
      <c r="I120" s="147"/>
      <c r="J120" s="57"/>
    </row>
    <row r="121" spans="1:10" x14ac:dyDescent="0.25">
      <c r="A121" s="56"/>
      <c r="B121" s="145"/>
      <c r="C121" s="146"/>
      <c r="D121" s="146"/>
      <c r="E121" s="146"/>
      <c r="F121" s="146"/>
      <c r="G121" s="146"/>
      <c r="H121" s="146"/>
      <c r="I121" s="147"/>
      <c r="J121" s="57"/>
    </row>
    <row r="122" spans="1:10" x14ac:dyDescent="0.25">
      <c r="A122" s="56"/>
      <c r="B122" s="145"/>
      <c r="C122" s="146"/>
      <c r="D122" s="146"/>
      <c r="E122" s="146"/>
      <c r="F122" s="146"/>
      <c r="G122" s="146"/>
      <c r="H122" s="146"/>
      <c r="I122" s="147"/>
      <c r="J122" s="57"/>
    </row>
    <row r="123" spans="1:10" x14ac:dyDescent="0.25">
      <c r="A123" s="56"/>
      <c r="B123" s="145"/>
      <c r="C123" s="146"/>
      <c r="D123" s="146"/>
      <c r="E123" s="146"/>
      <c r="F123" s="146"/>
      <c r="G123" s="146"/>
      <c r="H123" s="146"/>
      <c r="I123" s="147"/>
      <c r="J123" s="57"/>
    </row>
    <row r="124" spans="1:10" x14ac:dyDescent="0.25">
      <c r="A124" s="56"/>
      <c r="B124" s="145"/>
      <c r="C124" s="146"/>
      <c r="D124" s="146"/>
      <c r="E124" s="146"/>
      <c r="F124" s="146"/>
      <c r="G124" s="146"/>
      <c r="H124" s="146"/>
      <c r="I124" s="147"/>
      <c r="J124" s="57"/>
    </row>
    <row r="125" spans="1:10" x14ac:dyDescent="0.25">
      <c r="A125" s="56"/>
      <c r="B125" s="145"/>
      <c r="C125" s="146"/>
      <c r="D125" s="146"/>
      <c r="E125" s="146"/>
      <c r="F125" s="146"/>
      <c r="G125" s="146"/>
      <c r="H125" s="146"/>
      <c r="I125" s="147"/>
      <c r="J125" s="57"/>
    </row>
    <row r="126" spans="1:10" x14ac:dyDescent="0.25">
      <c r="A126" s="56"/>
      <c r="B126" s="145"/>
      <c r="C126" s="146"/>
      <c r="D126" s="146"/>
      <c r="E126" s="146"/>
      <c r="F126" s="146"/>
      <c r="G126" s="146"/>
      <c r="H126" s="146"/>
      <c r="I126" s="147"/>
      <c r="J126" s="57"/>
    </row>
    <row r="127" spans="1:10" x14ac:dyDescent="0.25">
      <c r="A127" s="56"/>
      <c r="B127" s="145"/>
      <c r="C127" s="146"/>
      <c r="D127" s="146"/>
      <c r="E127" s="146"/>
      <c r="F127" s="146"/>
      <c r="G127" s="146"/>
      <c r="H127" s="146"/>
      <c r="I127" s="147"/>
      <c r="J127" s="57"/>
    </row>
    <row r="128" spans="1:10" x14ac:dyDescent="0.25">
      <c r="A128" s="56"/>
      <c r="B128" s="145"/>
      <c r="C128" s="146"/>
      <c r="D128" s="146"/>
      <c r="E128" s="146"/>
      <c r="F128" s="146"/>
      <c r="G128" s="146"/>
      <c r="H128" s="146"/>
      <c r="I128" s="147"/>
      <c r="J128" s="57"/>
    </row>
    <row r="129" spans="1:10" x14ac:dyDescent="0.25">
      <c r="A129" s="56"/>
      <c r="B129" s="145"/>
      <c r="C129" s="146"/>
      <c r="D129" s="146"/>
      <c r="E129" s="146"/>
      <c r="F129" s="146"/>
      <c r="G129" s="146"/>
      <c r="H129" s="146"/>
      <c r="I129" s="147"/>
      <c r="J129" s="57"/>
    </row>
    <row r="130" spans="1:10" x14ac:dyDescent="0.25">
      <c r="A130" s="56"/>
      <c r="B130" s="145"/>
      <c r="C130" s="146"/>
      <c r="D130" s="146"/>
      <c r="E130" s="146"/>
      <c r="F130" s="146"/>
      <c r="G130" s="146"/>
      <c r="H130" s="146"/>
      <c r="I130" s="147"/>
      <c r="J130" s="57"/>
    </row>
    <row r="131" spans="1:10" x14ac:dyDescent="0.25">
      <c r="A131" s="56"/>
      <c r="B131" s="145"/>
      <c r="C131" s="146"/>
      <c r="D131" s="146"/>
      <c r="E131" s="146"/>
      <c r="F131" s="146"/>
      <c r="G131" s="146"/>
      <c r="H131" s="146"/>
      <c r="I131" s="147"/>
      <c r="J131" s="57"/>
    </row>
    <row r="132" spans="1:10" x14ac:dyDescent="0.25">
      <c r="A132" s="56"/>
      <c r="B132" s="145"/>
      <c r="C132" s="146"/>
      <c r="D132" s="146"/>
      <c r="E132" s="146"/>
      <c r="F132" s="146"/>
      <c r="G132" s="146"/>
      <c r="H132" s="146"/>
      <c r="I132" s="147"/>
      <c r="J132" s="57"/>
    </row>
    <row r="133" spans="1:10" x14ac:dyDescent="0.25">
      <c r="A133" s="56"/>
      <c r="B133" s="145"/>
      <c r="C133" s="146"/>
      <c r="D133" s="146"/>
      <c r="E133" s="146"/>
      <c r="F133" s="146"/>
      <c r="G133" s="146"/>
      <c r="H133" s="146"/>
      <c r="I133" s="147"/>
      <c r="J133" s="57"/>
    </row>
    <row r="134" spans="1:10" ht="15.75" thickBot="1" x14ac:dyDescent="0.3">
      <c r="A134" s="56"/>
      <c r="B134" s="148"/>
      <c r="C134" s="149"/>
      <c r="D134" s="149"/>
      <c r="E134" s="149"/>
      <c r="F134" s="149"/>
      <c r="G134" s="149"/>
      <c r="H134" s="149"/>
      <c r="I134" s="150"/>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12:J135 A110:C111 E110:J111 A1:J56 A59:J64 A57:D58 H57:J58 A70:J78 A65:D69 H65:J69 A85:J87 A79:D84 H79:J84 A91:J91 A88:D90 G88:J90 A96:J99 A92:D95 G92:J95 A104:J109 A100:D103 H100:J103">
    <cfRule type="expression" dxfId="11" priority="12">
      <formula>CELL("PROTECT", A1)=0</formula>
    </cfRule>
  </conditionalFormatting>
  <conditionalFormatting sqref="E96:I96 G95:I95">
    <cfRule type="expression" dxfId="10" priority="11">
      <formula>$B95=""</formula>
    </cfRule>
  </conditionalFormatting>
  <conditionalFormatting sqref="E57:G58">
    <cfRule type="expression" dxfId="9" priority="9">
      <formula>CELL("PROTECT", E57)=0</formula>
    </cfRule>
  </conditionalFormatting>
  <conditionalFormatting sqref="E65:G69">
    <cfRule type="expression" dxfId="8" priority="8">
      <formula>CELL("PROTECT", E65)=0</formula>
    </cfRule>
  </conditionalFormatting>
  <conditionalFormatting sqref="E80:G84 E79:F79">
    <cfRule type="expression" dxfId="7" priority="7">
      <formula>CELL("PROTECT", E79)=0</formula>
    </cfRule>
  </conditionalFormatting>
  <conditionalFormatting sqref="G79">
    <cfRule type="expression" dxfId="6" priority="6">
      <formula>CELL("PROTECT", G79)=0</formula>
    </cfRule>
  </conditionalFormatting>
  <conditionalFormatting sqref="E88:F90">
    <cfRule type="expression" dxfId="5" priority="5">
      <formula>CELL("PROTECT", E88)=0</formula>
    </cfRule>
  </conditionalFormatting>
  <conditionalFormatting sqref="E92:F95">
    <cfRule type="expression" dxfId="4" priority="4">
      <formula>CELL("PROTECT", E92)=0</formula>
    </cfRule>
  </conditionalFormatting>
  <conditionalFormatting sqref="E95:F95">
    <cfRule type="expression" dxfId="3" priority="3">
      <formula>$B95=""</formula>
    </cfRule>
  </conditionalFormatting>
  <conditionalFormatting sqref="E100:G101 E103:G103 E102:F102">
    <cfRule type="expression" dxfId="2" priority="2">
      <formula>CELL("PROTECT", E100)=0</formula>
    </cfRule>
  </conditionalFormatting>
  <conditionalFormatting sqref="G102">
    <cfRule type="expression" dxfId="1" priority="1">
      <formula>CELL("PROTECT", G102)=0</formula>
    </cfRule>
  </conditionalFormatting>
  <dataValidations count="1">
    <dataValidation type="list" allowBlank="1" showInputMessage="1" showErrorMessage="1" sqref="K63" xr:uid="{00000000-0002-0000-0100-000000000000}">
      <formula1>"PMoptions"</formula1>
    </dataValidation>
  </dataValidations>
  <hyperlinks>
    <hyperlink ref="C12" r:id="rId1" xr:uid="{740303C0-AC03-4C79-A586-0C06EE295EBF}"/>
    <hyperlink ref="C12:H12" r:id="rId2" display="robert.roehl@batestech.edu" xr:uid="{5A97B259-17CB-4C67-BCBD-918F92CD7C84}"/>
  </hyperlinks>
  <pageMargins left="0.45" right="0.45" top="0.5" bottom="0.5" header="0.3" footer="0.3"/>
  <pageSetup scale="63" fitToHeight="2" orientation="portrait" r:id="rId3"/>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0"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11206-732A-48C3-8AC9-AE3303B6492D}">
  <dimension ref="A1:AE3"/>
  <sheetViews>
    <sheetView showGridLines="0" zoomScaleNormal="100" workbookViewId="0">
      <selection activeCell="B24" sqref="B24"/>
    </sheetView>
  </sheetViews>
  <sheetFormatPr defaultRowHeight="15" x14ac:dyDescent="0.25"/>
  <cols>
    <col min="1" max="8" width="9.28515625" customWidth="1"/>
    <col min="9" max="9" width="6.28515625" customWidth="1"/>
    <col min="10" max="17" width="9.28515625" customWidth="1"/>
    <col min="18" max="18" width="4" customWidth="1"/>
    <col min="19" max="19" width="9.28515625" customWidth="1"/>
  </cols>
  <sheetData>
    <row r="1" spans="1:31" ht="15" customHeight="1" x14ac:dyDescent="0.35">
      <c r="A1" s="222" t="s">
        <v>124</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2" t="s">
        <v>124</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64</v>
      </c>
      <c r="C1" s="1"/>
      <c r="D1" s="1" t="s">
        <v>125</v>
      </c>
      <c r="E1" s="1"/>
      <c r="F1" s="1" t="s">
        <v>126</v>
      </c>
      <c r="G1" s="1"/>
      <c r="H1" s="119"/>
      <c r="I1" s="1"/>
      <c r="J1" s="1"/>
      <c r="K1" s="1"/>
      <c r="L1" s="1"/>
      <c r="M1" s="1" t="s">
        <v>127</v>
      </c>
      <c r="N1" s="1"/>
      <c r="O1" s="1" t="s">
        <v>128</v>
      </c>
    </row>
    <row r="2" spans="2:15" ht="15" customHeight="1" x14ac:dyDescent="0.25">
      <c r="B2" t="s">
        <v>129</v>
      </c>
      <c r="D2" t="s">
        <v>70</v>
      </c>
      <c r="F2" t="s">
        <v>67</v>
      </c>
      <c r="H2" s="2" t="s">
        <v>130</v>
      </c>
      <c r="J2" t="s">
        <v>131</v>
      </c>
      <c r="M2" t="s">
        <v>132</v>
      </c>
      <c r="O2" t="s">
        <v>24</v>
      </c>
    </row>
    <row r="3" spans="2:15" ht="15" customHeight="1" x14ac:dyDescent="0.25">
      <c r="B3" t="s">
        <v>133</v>
      </c>
      <c r="D3" t="s">
        <v>134</v>
      </c>
      <c r="F3" t="s">
        <v>26</v>
      </c>
      <c r="H3" s="3" t="s">
        <v>135</v>
      </c>
      <c r="J3" t="s">
        <v>136</v>
      </c>
      <c r="M3" t="str">
        <f ca="1">TEXT(DATE(YEAR(TODAY()), MONTH(TODAY())+ROWS($M$2:$M3)-1, DAY(1)), "MMMM YYYY")</f>
        <v>January 2024</v>
      </c>
      <c r="O3" t="s">
        <v>137</v>
      </c>
    </row>
    <row r="4" spans="2:15" ht="15" customHeight="1" x14ac:dyDescent="0.25">
      <c r="B4" t="s">
        <v>138</v>
      </c>
      <c r="F4" t="s">
        <v>139</v>
      </c>
      <c r="H4" s="2" t="s">
        <v>140</v>
      </c>
      <c r="J4" t="s">
        <v>72</v>
      </c>
      <c r="M4" t="str">
        <f ca="1">TEXT(DATE(YEAR(TODAY()), MONTH(TODAY())+ROWS($M$2:$M4)-1, DAY(1)), "MMMM YYYY")</f>
        <v>February 2024</v>
      </c>
    </row>
    <row r="5" spans="2:15" ht="15" customHeight="1" x14ac:dyDescent="0.25">
      <c r="B5" t="s">
        <v>141</v>
      </c>
      <c r="H5" s="3" t="s">
        <v>142</v>
      </c>
      <c r="J5" t="s">
        <v>139</v>
      </c>
      <c r="M5" t="str">
        <f ca="1">TEXT(DATE(YEAR(TODAY()), MONTH(TODAY())+ROWS($M$2:$M5)-1, DAY(1)), "MMMM YYYY")</f>
        <v>March 2024</v>
      </c>
    </row>
    <row r="6" spans="2:15" ht="15" customHeight="1" x14ac:dyDescent="0.25">
      <c r="B6" t="s">
        <v>143</v>
      </c>
      <c r="H6" s="2" t="s">
        <v>144</v>
      </c>
      <c r="M6" t="str">
        <f ca="1">TEXT(DATE(YEAR(TODAY()), MONTH(TODAY())+ROWS($M$2:$M6)-1, DAY(1)), "MMMM YYYY")</f>
        <v>April 2024</v>
      </c>
    </row>
    <row r="7" spans="2:15" ht="15" customHeight="1" x14ac:dyDescent="0.25">
      <c r="B7" t="s">
        <v>145</v>
      </c>
      <c r="H7" s="3" t="s">
        <v>146</v>
      </c>
      <c r="M7" t="str">
        <f ca="1">TEXT(DATE(YEAR(TODAY()), MONTH(TODAY())+ROWS($M$2:$M7)-1, DAY(1)), "MMMM YYYY")</f>
        <v>May 2024</v>
      </c>
    </row>
    <row r="8" spans="2:15" ht="15" customHeight="1" x14ac:dyDescent="0.25">
      <c r="B8" t="s">
        <v>147</v>
      </c>
      <c r="D8" t="s">
        <v>148</v>
      </c>
      <c r="H8" s="2" t="s">
        <v>149</v>
      </c>
      <c r="M8" t="str">
        <f ca="1">TEXT(DATE(YEAR(TODAY()), MONTH(TODAY())+ROWS($M$2:$M8)-1, DAY(1)), "MMMM YYYY")</f>
        <v>June 2024</v>
      </c>
    </row>
    <row r="9" spans="2:15" ht="15" customHeight="1" x14ac:dyDescent="0.25">
      <c r="B9" t="s">
        <v>65</v>
      </c>
      <c r="D9" t="s">
        <v>150</v>
      </c>
      <c r="H9" s="3" t="s">
        <v>151</v>
      </c>
      <c r="M9" t="str">
        <f ca="1">TEXT(DATE(YEAR(TODAY()), MONTH(TODAY())+ROWS($M$2:$M9)-1, DAY(1)), "MMMM YYYY")</f>
        <v>July 2024</v>
      </c>
    </row>
    <row r="10" spans="2:15" ht="15" customHeight="1" x14ac:dyDescent="0.25">
      <c r="B10" t="s">
        <v>152</v>
      </c>
      <c r="D10" t="s">
        <v>78</v>
      </c>
      <c r="H10" s="2" t="s">
        <v>153</v>
      </c>
      <c r="M10" t="str">
        <f ca="1">TEXT(DATE(YEAR(TODAY()), MONTH(TODAY())+ROWS($M$2:$M10)-1, DAY(1)), "MMMM YYYY")</f>
        <v>August 2024</v>
      </c>
    </row>
    <row r="11" spans="2:15" ht="15" customHeight="1" x14ac:dyDescent="0.25">
      <c r="B11" t="s">
        <v>154</v>
      </c>
      <c r="H11" s="3" t="s">
        <v>155</v>
      </c>
      <c r="M11" t="str">
        <f ca="1">TEXT(DATE(YEAR(TODAY()), MONTH(TODAY())+ROWS($M$2:$M11)-1, DAY(1)), "MMMM YYYY")</f>
        <v>September 2024</v>
      </c>
    </row>
    <row r="12" spans="2:15" ht="15" customHeight="1" x14ac:dyDescent="0.25">
      <c r="B12" t="s">
        <v>156</v>
      </c>
      <c r="H12" s="3" t="s">
        <v>157</v>
      </c>
      <c r="M12" t="str">
        <f ca="1">TEXT(DATE(YEAR(TODAY()), MONTH(TODAY())+ROWS($M$2:$M12)-1, DAY(1)), "MMMM YYYY")</f>
        <v>October 2024</v>
      </c>
    </row>
    <row r="13" spans="2:15" ht="15" customHeight="1" x14ac:dyDescent="0.25">
      <c r="B13" t="s">
        <v>158</v>
      </c>
      <c r="H13" s="3" t="s">
        <v>159</v>
      </c>
      <c r="M13" t="str">
        <f ca="1">TEXT(DATE(YEAR(TODAY()), MONTH(TODAY())+ROWS($M$2:$M13)-1, DAY(1)), "MMMM YYYY")</f>
        <v>November 2024</v>
      </c>
    </row>
    <row r="14" spans="2:15" ht="15" customHeight="1" x14ac:dyDescent="0.25">
      <c r="B14" t="s">
        <v>160</v>
      </c>
      <c r="H14" s="2" t="s">
        <v>161</v>
      </c>
      <c r="M14" t="str">
        <f ca="1">TEXT(DATE(YEAR(TODAY()), MONTH(TODAY())+ROWS($M$2:$M14)-1, DAY(1)), "MMMM YYYY")</f>
        <v>December 2024</v>
      </c>
    </row>
    <row r="15" spans="2:15" ht="15" customHeight="1" x14ac:dyDescent="0.25">
      <c r="B15" t="s">
        <v>162</v>
      </c>
      <c r="H15" s="3" t="s">
        <v>163</v>
      </c>
      <c r="M15" t="str">
        <f ca="1">TEXT(DATE(YEAR(TODAY()), MONTH(TODAY())+ROWS($M$2:$M15)-1, DAY(1)), "MMMM YYYY")</f>
        <v>January 2025</v>
      </c>
    </row>
    <row r="16" spans="2:15" ht="15" customHeight="1" x14ac:dyDescent="0.25">
      <c r="B16" t="s">
        <v>164</v>
      </c>
      <c r="H16" s="2" t="s">
        <v>165</v>
      </c>
      <c r="M16" t="str">
        <f ca="1">TEXT(DATE(YEAR(TODAY()), MONTH(TODAY())+ROWS($M$2:$M16)-1, DAY(1)), "MMMM YYYY")</f>
        <v>February 2025</v>
      </c>
    </row>
    <row r="17" spans="2:13" ht="15" customHeight="1" x14ac:dyDescent="0.25">
      <c r="B17" t="s">
        <v>166</v>
      </c>
      <c r="H17" s="3" t="s">
        <v>167</v>
      </c>
      <c r="M17" t="str">
        <f ca="1">TEXT(DATE(YEAR(TODAY()), MONTH(TODAY())+ROWS($M$2:$M17)-1, DAY(1)), "MMMM YYYY")</f>
        <v>March 2025</v>
      </c>
    </row>
    <row r="18" spans="2:13" ht="15" customHeight="1" x14ac:dyDescent="0.25">
      <c r="B18" t="s">
        <v>168</v>
      </c>
      <c r="H18" s="2" t="s">
        <v>169</v>
      </c>
      <c r="M18" t="str">
        <f ca="1">TEXT(DATE(YEAR(TODAY()), MONTH(TODAY())+ROWS($M$2:$M18)-1, DAY(1)), "MMMM YYYY")</f>
        <v>April 2025</v>
      </c>
    </row>
    <row r="19" spans="2:13" ht="15" customHeight="1" x14ac:dyDescent="0.25">
      <c r="B19" t="s">
        <v>170</v>
      </c>
      <c r="H19" s="3" t="s">
        <v>171</v>
      </c>
      <c r="M19" t="str">
        <f ca="1">TEXT(DATE(YEAR(TODAY()), MONTH(TODAY())+ROWS($M$2:$M19)-1, DAY(1)), "MMMM YYYY")</f>
        <v>May 2025</v>
      </c>
    </row>
    <row r="20" spans="2:13" ht="15" customHeight="1" x14ac:dyDescent="0.25">
      <c r="B20" t="s">
        <v>172</v>
      </c>
      <c r="H20" s="2" t="s">
        <v>173</v>
      </c>
      <c r="M20" t="str">
        <f ca="1">TEXT(DATE(YEAR(TODAY()), MONTH(TODAY())+ROWS($M$2:$M20)-1, DAY(1)), "MMMM YYYY")</f>
        <v>June 2025</v>
      </c>
    </row>
    <row r="21" spans="2:13" ht="15" customHeight="1" x14ac:dyDescent="0.25">
      <c r="B21" t="s">
        <v>174</v>
      </c>
      <c r="H21" s="3">
        <v>2022</v>
      </c>
      <c r="M21" t="str">
        <f ca="1">TEXT(DATE(YEAR(TODAY()), MONTH(TODAY())+ROWS($M$2:$M21)-1, DAY(1)), "MMMM YYYY")</f>
        <v>July 2025</v>
      </c>
    </row>
    <row r="22" spans="2:13" ht="15" customHeight="1" x14ac:dyDescent="0.25">
      <c r="B22" t="s">
        <v>175</v>
      </c>
      <c r="H22" s="2" t="s">
        <v>176</v>
      </c>
      <c r="M22" t="str">
        <f ca="1">TEXT(DATE(YEAR(TODAY()), MONTH(TODAY())+ROWS($M$2:$M22)-1, DAY(1)), "MMMM YYYY")</f>
        <v>August 2025</v>
      </c>
    </row>
    <row r="23" spans="2:13" ht="15" customHeight="1" x14ac:dyDescent="0.25">
      <c r="B23" t="s">
        <v>177</v>
      </c>
      <c r="H23" s="3">
        <v>2024</v>
      </c>
      <c r="M23" t="str">
        <f ca="1">TEXT(DATE(YEAR(TODAY()), MONTH(TODAY())+ROWS($M$2:$M23)-1, DAY(1)), "MMMM YYYY")</f>
        <v>September 2025</v>
      </c>
    </row>
    <row r="24" spans="2:13" ht="15" customHeight="1" x14ac:dyDescent="0.25">
      <c r="B24" t="s">
        <v>178</v>
      </c>
      <c r="M24" t="str">
        <f ca="1">TEXT(DATE(YEAR(TODAY()), MONTH(TODAY())+ROWS($M$2:$M24)-1, DAY(1)), "MMMM YYYY")</f>
        <v>October 2025</v>
      </c>
    </row>
    <row r="25" spans="2:13" ht="15" customHeight="1" x14ac:dyDescent="0.25">
      <c r="B25" t="s">
        <v>179</v>
      </c>
      <c r="H25" s="3"/>
      <c r="M25" t="str">
        <f ca="1">TEXT(DATE(YEAR(TODAY()), MONTH(TODAY())+ROWS($M$2:$M25)-1, DAY(1)), "MMMM YYYY")</f>
        <v>November 2025</v>
      </c>
    </row>
    <row r="26" spans="2:13" ht="15" customHeight="1" x14ac:dyDescent="0.25">
      <c r="B26" t="s">
        <v>180</v>
      </c>
      <c r="M26" t="str">
        <f ca="1">TEXT(DATE(YEAR(TODAY()), MONTH(TODAY())+ROWS($M$2:$M26)-1, DAY(1)), "MMMM YYYY")</f>
        <v>December 2025</v>
      </c>
    </row>
    <row r="27" spans="2:13" ht="15" customHeight="1" x14ac:dyDescent="0.25">
      <c r="B27" t="s">
        <v>181</v>
      </c>
    </row>
    <row r="28" spans="2:13" ht="15" customHeight="1" x14ac:dyDescent="0.25">
      <c r="B28" t="s">
        <v>182</v>
      </c>
    </row>
    <row r="29" spans="2:13" ht="15" customHeight="1" x14ac:dyDescent="0.25">
      <c r="B29" t="s">
        <v>183</v>
      </c>
    </row>
    <row r="30" spans="2:13" ht="15" customHeight="1" x14ac:dyDescent="0.25">
      <c r="B30" t="s">
        <v>184</v>
      </c>
    </row>
    <row r="31" spans="2:13" ht="15" customHeight="1" x14ac:dyDescent="0.25">
      <c r="B31" t="s">
        <v>185</v>
      </c>
    </row>
    <row r="32" spans="2:13" ht="15" customHeight="1" x14ac:dyDescent="0.25">
      <c r="B32" t="s">
        <v>186</v>
      </c>
    </row>
    <row r="33" spans="2:2" ht="15" customHeight="1" x14ac:dyDescent="0.25">
      <c r="B33" t="s">
        <v>187</v>
      </c>
    </row>
    <row r="34" spans="2:2" ht="15" customHeight="1" x14ac:dyDescent="0.25">
      <c r="B34" t="s">
        <v>188</v>
      </c>
    </row>
    <row r="35" spans="2:2" ht="15" customHeight="1" x14ac:dyDescent="0.25">
      <c r="B35" t="s">
        <v>189</v>
      </c>
    </row>
    <row r="36" spans="2:2" ht="15" customHeight="1" x14ac:dyDescent="0.25">
      <c r="B36" t="s">
        <v>190</v>
      </c>
    </row>
    <row r="37" spans="2:2" ht="15" customHeight="1" x14ac:dyDescent="0.25">
      <c r="B37" t="s">
        <v>191</v>
      </c>
    </row>
    <row r="38" spans="2:2" ht="15" customHeight="1" x14ac:dyDescent="0.25">
      <c r="B38" t="s">
        <v>192</v>
      </c>
    </row>
    <row r="39" spans="2:2" ht="15" customHeight="1" x14ac:dyDescent="0.25">
      <c r="B39" t="s">
        <v>193</v>
      </c>
    </row>
    <row r="40" spans="2:2" ht="15" customHeight="1" x14ac:dyDescent="0.25">
      <c r="B40" t="s">
        <v>194</v>
      </c>
    </row>
    <row r="41" spans="2:2" ht="15" customHeight="1" x14ac:dyDescent="0.25">
      <c r="B41" t="s">
        <v>195</v>
      </c>
    </row>
    <row r="42" spans="2:2" ht="15" customHeight="1" x14ac:dyDescent="0.25">
      <c r="B42" t="s">
        <v>196</v>
      </c>
    </row>
    <row r="43" spans="2:2" ht="15" customHeight="1" x14ac:dyDescent="0.25">
      <c r="B43" t="s">
        <v>197</v>
      </c>
    </row>
    <row r="44" spans="2:2" ht="15" customHeight="1" x14ac:dyDescent="0.25">
      <c r="B44" t="s">
        <v>198</v>
      </c>
    </row>
    <row r="45" spans="2:2" ht="15" customHeight="1" x14ac:dyDescent="0.25">
      <c r="B45" t="s">
        <v>199</v>
      </c>
    </row>
    <row r="46" spans="2:2" ht="15" customHeight="1" x14ac:dyDescent="0.25">
      <c r="B46" t="s">
        <v>200</v>
      </c>
    </row>
    <row r="47" spans="2:2" ht="15" customHeight="1" x14ac:dyDescent="0.25">
      <c r="B47" t="s">
        <v>201</v>
      </c>
    </row>
    <row r="48" spans="2:2" ht="15" customHeight="1" x14ac:dyDescent="0.25">
      <c r="B48" t="s">
        <v>202</v>
      </c>
    </row>
    <row r="49" spans="2:2" ht="15" customHeight="1" x14ac:dyDescent="0.25">
      <c r="B49" t="s">
        <v>203</v>
      </c>
    </row>
    <row r="50" spans="2:2" ht="15" customHeight="1" x14ac:dyDescent="0.25">
      <c r="B50" t="s">
        <v>204</v>
      </c>
    </row>
    <row r="51" spans="2:2" ht="15" customHeight="1" x14ac:dyDescent="0.25">
      <c r="B51" t="s">
        <v>205</v>
      </c>
    </row>
    <row r="52" spans="2:2" ht="15" customHeight="1" x14ac:dyDescent="0.25">
      <c r="B52" t="s">
        <v>206</v>
      </c>
    </row>
    <row r="53" spans="2:2" ht="15" customHeight="1" x14ac:dyDescent="0.25">
      <c r="B53" t="s">
        <v>207</v>
      </c>
    </row>
    <row r="54" spans="2:2" ht="15" customHeight="1" x14ac:dyDescent="0.25">
      <c r="B54" t="s">
        <v>208</v>
      </c>
    </row>
    <row r="55" spans="2:2" ht="15" customHeight="1" x14ac:dyDescent="0.25">
      <c r="B55" t="s">
        <v>209</v>
      </c>
    </row>
    <row r="56" spans="2:2" ht="15" customHeight="1" x14ac:dyDescent="0.25">
      <c r="B56" t="s">
        <v>210</v>
      </c>
    </row>
    <row r="57" spans="2:2" ht="15" customHeight="1" x14ac:dyDescent="0.25">
      <c r="B57" t="s">
        <v>211</v>
      </c>
    </row>
    <row r="58" spans="2:2" ht="15" customHeight="1" x14ac:dyDescent="0.25">
      <c r="B58" t="s">
        <v>212</v>
      </c>
    </row>
    <row r="59" spans="2:2" ht="15" customHeight="1" x14ac:dyDescent="0.25">
      <c r="B59" t="s">
        <v>213</v>
      </c>
    </row>
    <row r="60" spans="2:2" ht="15" customHeight="1" x14ac:dyDescent="0.25">
      <c r="B60" t="s">
        <v>214</v>
      </c>
    </row>
    <row r="61" spans="2:2" ht="15" customHeight="1" x14ac:dyDescent="0.25">
      <c r="B61" t="s">
        <v>215</v>
      </c>
    </row>
    <row r="62" spans="2:2" ht="15" customHeight="1" x14ac:dyDescent="0.25">
      <c r="B62" t="s">
        <v>216</v>
      </c>
    </row>
    <row r="63" spans="2:2" ht="15" customHeight="1" x14ac:dyDescent="0.25">
      <c r="B63" t="s">
        <v>217</v>
      </c>
    </row>
    <row r="64" spans="2:2" ht="15" customHeight="1" x14ac:dyDescent="0.25">
      <c r="B64" t="s">
        <v>218</v>
      </c>
    </row>
    <row r="65" spans="2:2" ht="15" customHeight="1" x14ac:dyDescent="0.25">
      <c r="B65" t="s">
        <v>219</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Photo Gallery (2)</vt:lpstr>
      <vt:lpstr>Photo Gallery</vt:lpstr>
      <vt:lpstr>Lists</vt:lpstr>
      <vt:lpstr>'Major Project Report'!Print_Area</vt:lpstr>
      <vt:lpstr>'Photo Gallery'!Print_Area</vt:lpstr>
      <vt:lpstr>'Photo Gallery (2)'!Print_Area</vt:lpstr>
      <vt:lpstr>ReportType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Office of Financial Management;Christine Thomas</dc:creator>
  <cp:keywords/>
  <dc:description/>
  <cp:lastModifiedBy>Cheryl Bivens</cp:lastModifiedBy>
  <cp:revision/>
  <dcterms:created xsi:type="dcterms:W3CDTF">2012-08-29T14:59:47Z</dcterms:created>
  <dcterms:modified xsi:type="dcterms:W3CDTF">2023-12-20T19:29:57Z</dcterms:modified>
  <cp:category/>
  <cp:contentStatus/>
</cp:coreProperties>
</file>