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Need Wa Arts status\"/>
    </mc:Choice>
  </mc:AlternateContent>
  <xr:revisionPtr revIDLastSave="0" documentId="13_ncr:1_{E631AEB9-0592-4388-BB7E-497744536577}" xr6:coauthVersionLast="36" xr6:coauthVersionMax="36"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Report'!$A$1:$J$136</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E39" i="3" l="1"/>
  <c r="H46" i="3"/>
  <c r="E47" i="3"/>
  <c r="M26" i="4" l="1"/>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7" i="3"/>
  <c r="H44" i="3"/>
  <c r="H42" i="3"/>
  <c r="H41" i="3"/>
  <c r="H39" i="3"/>
  <c r="H34" i="3"/>
  <c r="G43" i="3"/>
  <c r="F43" i="3"/>
  <c r="E43" i="3"/>
  <c r="D43" i="3"/>
  <c r="C43" i="3"/>
  <c r="G38" i="3"/>
  <c r="F38" i="3"/>
  <c r="E38" i="3"/>
  <c r="D38" i="3"/>
  <c r="C38" i="3"/>
  <c r="D33" i="3"/>
  <c r="E33" i="3"/>
  <c r="F33" i="3"/>
  <c r="G33" i="3"/>
  <c r="C33" i="3"/>
  <c r="H43" i="3" l="1"/>
  <c r="H38" i="3"/>
  <c r="H33" i="3"/>
  <c r="D49" i="3"/>
  <c r="C49" i="3"/>
  <c r="G49" i="3"/>
  <c r="F49" i="3"/>
  <c r="E49" i="3"/>
  <c r="F105" i="3"/>
  <c r="G105" i="3"/>
  <c r="H105" i="3" s="1"/>
  <c r="H49" i="3" l="1"/>
  <c r="F86" i="3" l="1"/>
  <c r="E105" i="3"/>
  <c r="G86" i="3" l="1"/>
  <c r="H86" i="3" s="1"/>
  <c r="E86" i="3"/>
  <c r="H106" i="3" l="1"/>
  <c r="E63" i="3"/>
  <c r="E106" i="3"/>
  <c r="E64" i="3"/>
  <c r="G63" i="3"/>
  <c r="F63" i="3"/>
  <c r="F64" i="3"/>
  <c r="G106" i="3"/>
  <c r="G64" i="3"/>
  <c r="H63" i="3" l="1"/>
  <c r="H64" i="3"/>
  <c r="F106"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<sst xmlns="http://schemas.openxmlformats.org/spreadsheetml/2006/main" count="248" uniqueCount="225">
  <si>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</si>
  <si>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</si>
  <si>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</si>
  <si>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</si>
  <si>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</si>
  <si>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</si>
  <si>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</si>
  <si>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</si>
  <si>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</si>
  <si>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</si>
  <si>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</si>
  <si>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</si>
  <si>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</si>
  <si>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</si>
  <si>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</si>
  <si>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</si>
  <si>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</si>
  <si>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</si>
  <si>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</si>
  <si>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</si>
  <si>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</si>
  <si>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</si>
  <si>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</si>
  <si>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</si>
  <si>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</si>
  <si>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</si>
  <si>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</si>
  <si>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</si>
  <si>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</si>
  <si>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</si>
  <si>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</si>
  <si>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</si>
  <si>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</si>
  <si>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</si>
  <si>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</si>
  <si>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</si>
  <si>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</si>
  <si>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</si>
  <si>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</si>
  <si>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</si>
  <si>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</si>
  <si>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</si>
  <si>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</si>
  <si>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</si>
  <si>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</si>
  <si>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</si>
  <si>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</si>
  <si>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</si>
  <si>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</si>
  <si>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</si>
  <si>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</si>
  <si>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</si>
  <si>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</si>
  <si>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</si>
  <si>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</si>
  <si>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</si>
  <si>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</si>
  <si>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</si>
  <si>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</si>
  <si>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</si>
  <si>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</si>
  <si>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</si>
  <si>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</si>
  <si>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</si>
  <si>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</si>
  <si>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</si>
  <si>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</si>
  <si>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</si>
  <si>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</si>
  <si>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</si>
  <si>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</si>
  <si>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</si>
  <si>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</si>
  <si>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</si>
  <si>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</si>
  <si>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</si>
  <si>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</si>
  <si>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</si>
  <si>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</si>
  <si>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</si>
  <si>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</si>
  <si>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</si>
  <si>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</si>
  <si>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</si>
  <si>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</si>
  <si>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</si>
  <si>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</si>
  <si>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</si>
  <si>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</si>
  <si>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</si>
  <si>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</si>
  <si>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</si>
  <si>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</si>
  <si>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</si>
  <si>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</si>
  <si>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</si>
  <si>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</si>
  <si>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</si>
  <si>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</si>
  <si>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</si>
  <si>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</si>
  <si>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</si>
  <si>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</si>
  <si>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</si>
  <si>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</si>
  <si>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</si>
  <si>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</si>
  <si>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</si>
  <si>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</si>
  <si>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</si>
  <si>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</si>
  <si>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</si>
  <si>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</si>
  <si>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</si>
  <si>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</si>
  <si>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</si>
  <si>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</si>
  <si>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</si>
  <si>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</si>
  <si>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</si>
  <si>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</si>
  <si>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</si>
  <si>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</si>
  <si>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</si>
  <si>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</si>
  <si>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</si>
  <si>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</si>
  <si>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</si>
  <si>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</si>
  <si>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</si>
  <si>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</si>
  <si>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</si>
  <si>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</si>
  <si>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</si>
  <si>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</si>
  <si>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</si>
  <si>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</si>
  <si>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</si>
  <si>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</si>
  <si>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</si>
  <si>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</si>
  <si>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</si>
  <si>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</si>
  <si>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</si>
  <si>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</si>
  <si>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</si>
  <si>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</si>
  <si>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</si>
  <si>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</si>
  <si>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</si>
  <si>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</si>
  <si>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</si>
  <si>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</si>
  <si>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</si>
  <si>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</si>
  <si>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</si>
  <si>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</si>
  <si>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</si>
  <si>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</si>
  <si>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</si>
  <si>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</si>
  <si>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</si>
  <si>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</si>
  <si>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</si>
  <si>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</si>
  <si>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</si>
  <si>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</si>
  <si>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</si>
  <si>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</si>
  <si>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</si>
  <si>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</si>
  <si>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</si>
  <si>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</si>
  <si>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</si>
  <si>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</si>
  <si>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</si>
  <si>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</si>
  <si>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</si>
  <si>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</si>
  <si>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</si>
  <si>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</si>
  <si>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</si>
  <si>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</si>
  <si>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</si>
  <si>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</si>
  <si>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</si>
  <si>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</si>
  <si>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</si>
  <si>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</si>
  <si>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</si>
  <si>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</si>
  <si>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</si>
  <si>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</si>
  <si>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</si>
  <si>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</si>
  <si>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</si>
  <si>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</si>
  <si>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</si>
  <si>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</si>
  <si>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</si>
  <si>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</si>
  <si>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</si>
  <si>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</si>
  <si>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</si>
  <si>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</si>
  <si>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</si>
  <si>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</si>
  <si>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</si>
  <si>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</si>
  <si>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</si>
  <si>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</si>
  <si>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</si>
  <si>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</si>
  <si>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</si>
  <si>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Centralia College Teacher Education and Family Development Center</t>
  </si>
  <si>
    <t>C11</t>
  </si>
  <si>
    <t>Future</t>
  </si>
  <si>
    <t>147 - Local Funds</t>
  </si>
  <si>
    <t>Q615</t>
  </si>
  <si>
    <t>Rick Perkins</t>
  </si>
  <si>
    <t>360-623-8573</t>
  </si>
  <si>
    <t>rick.perkins@centralia.edu</t>
  </si>
  <si>
    <t>DD and Constructabiulity review has been completed, Energy Life Cycle Cost Analysis Report has been completed and approved. Project is currently in plan review with the city. LEED scoring is in progress.  We will then go into a holding pattern until the spring when we will find out if construction will be funded in the 25 or 27 biennium. At that time bid ready documents will be made and there will be a schedule bid Dat with a planned NTP of July 1st of the identified year.</t>
  </si>
  <si>
    <t>The primary focus of the request is on Early Childhood Education and BAS-TE programs by improving the teaching/learning environment and increasing student access. The college has also been in dialog with DEL regarding an additional BAS program for Early Childhood education professionals. The new building will also facilitate the new Dual Language Labs that will focus on the Spanish speaking population.</t>
  </si>
  <si>
    <t>Demolish: UFI A03193 = 2,600 gsf / UFI A04011 = 7,920 gsf / UFI A04649 = 2,000 gsf / UFI A08717 = 2,510  gsf / UFI A02548 = 2,400 gsf
Wa Arts Commission: December 2023 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</si>
</sst>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169" fontId="1"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40005</xdr:colOff>
      <xdr:row>33</xdr:row>
      <xdr:rowOff>91440</xdr:rowOff>
    </xdr:from>
    <xdr:to>
      <xdr:col>10</xdr:col>
      <xdr:colOff>78105</xdr:colOff>
      <xdr:row>36</xdr:row>
      <xdr:rowOff>30480</xdr:rowOff>
    </xdr:to>
    <xdr:sp macro="" textlink="" fLocksText="0">
      <xdr:nvSpPr>
        <xdr:cNvPr id="2" name="TextBox 1">
          <a:extLst>
            <a:ext uri="{FF2B5EF4-FFF2-40B4-BE49-F238E27FC236}">
              <a16:creationId xmlns:a16="http://schemas.microsoft.com/office/drawing/2014/main" id="{31783387-E1EF-4546-91AB-D6BBD73E4583}"/>
            </a:ext>
          </a:extLst>
        </xdr:cNvPr>
        <xdr:cNvSpPr txBox="1"/>
      </xdr:nvSpPr>
      <xdr:spPr>
        <a:xfrm>
          <a:off x="659130" y="6301740"/>
          <a:ext cx="5410200" cy="51054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Preferred</a:t>
          </a:r>
          <a:r>
            <a:rPr lang="en-US" sz="1400" b="1" baseline="0">
              <a:solidFill>
                <a:schemeClr val="bg1"/>
              </a:solidFill>
            </a:rPr>
            <a:t> site, all properties either owned or under sales agreement</a:t>
          </a:r>
        </a:p>
        <a:p>
          <a:pPr algn="ctr"/>
          <a:endParaRPr lang="en-US" sz="14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3" name="TextBox 2">
          <a:extLst>
            <a:ext uri="{FF2B5EF4-FFF2-40B4-BE49-F238E27FC236}">
              <a16:creationId xmlns:a16="http://schemas.microsoft.com/office/drawing/2014/main" id="{F9085C85-38A1-4901-9543-DF71B7F31F75}"/>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4" name="TextBox 3">
          <a:extLst>
            <a:ext uri="{FF2B5EF4-FFF2-40B4-BE49-F238E27FC236}">
              <a16:creationId xmlns:a16="http://schemas.microsoft.com/office/drawing/2014/main" id="{BCD41595-151E-47A8-9795-68E221372F49}"/>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1</xdr:col>
      <xdr:colOff>38101</xdr:colOff>
      <xdr:row>5</xdr:row>
      <xdr:rowOff>0</xdr:rowOff>
    </xdr:from>
    <xdr:to>
      <xdr:col>10</xdr:col>
      <xdr:colOff>38100</xdr:colOff>
      <xdr:row>33</xdr:row>
      <xdr:rowOff>49825</xdr:rowOff>
    </xdr:to>
    <xdr:pic>
      <xdr:nvPicPr>
        <xdr:cNvPr id="5" name="Picture 4">
          <a:extLst>
            <a:ext uri="{FF2B5EF4-FFF2-40B4-BE49-F238E27FC236}">
              <a16:creationId xmlns:a16="http://schemas.microsoft.com/office/drawing/2014/main" id="{62CDFA39-6210-407F-8B3A-E78D6371D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6" y="876300"/>
          <a:ext cx="5372099" cy="538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109-centralia-tefd-jun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ck.perkins@central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7" t="s">
        <v>178</v>
      </c>
      <c r="C1" s="137"/>
      <c r="D1" s="137"/>
      <c r="E1" s="137"/>
      <c r="F1" s="137"/>
      <c r="G1" s="137"/>
      <c r="H1" s="137"/>
      <c r="I1" s="137"/>
      <c r="J1" s="137"/>
      <c r="K1" s="137"/>
      <c r="L1" s="55"/>
    </row>
    <row r="2" spans="1:12" ht="21.75" thickBot="1" x14ac:dyDescent="0.4">
      <c r="A2" s="91"/>
      <c r="B2" s="138" t="s">
        <v>179</v>
      </c>
      <c r="C2" s="138"/>
      <c r="D2" s="138"/>
      <c r="E2" s="138"/>
      <c r="F2" s="138"/>
      <c r="G2" s="138"/>
      <c r="H2" s="138"/>
      <c r="I2" s="138"/>
      <c r="J2" s="138"/>
      <c r="K2" s="138"/>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9" t="s">
        <v>182</v>
      </c>
      <c r="C5" s="135"/>
      <c r="D5" s="135"/>
      <c r="E5" s="135"/>
      <c r="F5" s="135"/>
      <c r="G5" s="135"/>
      <c r="H5" s="135"/>
      <c r="I5" s="135"/>
      <c r="J5" s="135"/>
      <c r="K5" s="136"/>
    </row>
    <row r="6" spans="1:12" x14ac:dyDescent="0.25">
      <c r="B6" s="139"/>
      <c r="C6" s="135"/>
      <c r="D6" s="135"/>
      <c r="E6" s="135"/>
      <c r="F6" s="135"/>
      <c r="G6" s="135"/>
      <c r="H6" s="135"/>
      <c r="I6" s="135"/>
      <c r="J6" s="135"/>
      <c r="K6" s="136"/>
    </row>
    <row r="7" spans="1:12" x14ac:dyDescent="0.25">
      <c r="B7" s="139"/>
      <c r="C7" s="135"/>
      <c r="D7" s="135"/>
      <c r="E7" s="135"/>
      <c r="F7" s="135"/>
      <c r="G7" s="135"/>
      <c r="H7" s="135"/>
      <c r="I7" s="135"/>
      <c r="J7" s="135"/>
      <c r="K7" s="136"/>
    </row>
    <row r="8" spans="1:12" x14ac:dyDescent="0.25">
      <c r="B8" s="139"/>
      <c r="C8" s="135"/>
      <c r="D8" s="135"/>
      <c r="E8" s="135"/>
      <c r="F8" s="135"/>
      <c r="G8" s="135"/>
      <c r="H8" s="135"/>
      <c r="I8" s="135"/>
      <c r="J8" s="135"/>
      <c r="K8" s="136"/>
    </row>
    <row r="9" spans="1:12" x14ac:dyDescent="0.25">
      <c r="B9" s="139"/>
      <c r="C9" s="135"/>
      <c r="D9" s="135"/>
      <c r="E9" s="135"/>
      <c r="F9" s="135"/>
      <c r="G9" s="135"/>
      <c r="H9" s="135"/>
      <c r="I9" s="135"/>
      <c r="J9" s="135"/>
      <c r="K9" s="136"/>
    </row>
    <row r="10" spans="1:12" ht="9" customHeight="1" x14ac:dyDescent="0.25">
      <c r="B10" s="139"/>
      <c r="C10" s="135"/>
      <c r="D10" s="135"/>
      <c r="E10" s="135"/>
      <c r="F10" s="135"/>
      <c r="G10" s="135"/>
      <c r="H10" s="135"/>
      <c r="I10" s="135"/>
      <c r="J10" s="135"/>
      <c r="K10" s="136"/>
    </row>
    <row r="11" spans="1:12" x14ac:dyDescent="0.25">
      <c r="B11" s="139" t="s">
        <v>181</v>
      </c>
      <c r="C11" s="135"/>
      <c r="D11" s="135"/>
      <c r="E11" s="135"/>
      <c r="F11" s="135"/>
      <c r="G11" s="135"/>
      <c r="H11" s="135"/>
      <c r="I11" s="135"/>
      <c r="J11" s="135"/>
      <c r="K11" s="136"/>
    </row>
    <row r="12" spans="1:12" x14ac:dyDescent="0.25">
      <c r="B12" s="139"/>
      <c r="C12" s="135"/>
      <c r="D12" s="135"/>
      <c r="E12" s="135"/>
      <c r="F12" s="135"/>
      <c r="G12" s="135"/>
      <c r="H12" s="135"/>
      <c r="I12" s="135"/>
      <c r="J12" s="135"/>
      <c r="K12" s="136"/>
    </row>
    <row r="13" spans="1:12" x14ac:dyDescent="0.25">
      <c r="B13" s="139"/>
      <c r="C13" s="135"/>
      <c r="D13" s="135"/>
      <c r="E13" s="135"/>
      <c r="F13" s="135"/>
      <c r="G13" s="135"/>
      <c r="H13" s="135"/>
      <c r="I13" s="135"/>
      <c r="J13" s="135"/>
      <c r="K13" s="136"/>
    </row>
    <row r="14" spans="1:12" x14ac:dyDescent="0.25">
      <c r="B14" s="139"/>
      <c r="C14" s="135"/>
      <c r="D14" s="135"/>
      <c r="E14" s="135"/>
      <c r="F14" s="135"/>
      <c r="G14" s="135"/>
      <c r="H14" s="135"/>
      <c r="I14" s="135"/>
      <c r="J14" s="135"/>
      <c r="K14" s="136"/>
    </row>
    <row r="15" spans="1:12" x14ac:dyDescent="0.25">
      <c r="B15" s="139"/>
      <c r="C15" s="135"/>
      <c r="D15" s="135"/>
      <c r="E15" s="135"/>
      <c r="F15" s="135"/>
      <c r="G15" s="135"/>
      <c r="H15" s="135"/>
      <c r="I15" s="135"/>
      <c r="J15" s="135"/>
      <c r="K15" s="136"/>
    </row>
    <row r="16" spans="1:12" x14ac:dyDescent="0.25">
      <c r="B16" s="139"/>
      <c r="C16" s="135"/>
      <c r="D16" s="135"/>
      <c r="E16" s="135"/>
      <c r="F16" s="135"/>
      <c r="G16" s="135"/>
      <c r="H16" s="135"/>
      <c r="I16" s="135"/>
      <c r="J16" s="135"/>
      <c r="K16" s="136"/>
    </row>
    <row r="17" spans="2:11" ht="9" customHeight="1" x14ac:dyDescent="0.25">
      <c r="B17" s="15"/>
      <c r="K17" s="16"/>
    </row>
    <row r="18" spans="2:11" ht="15" customHeight="1" x14ac:dyDescent="0.25">
      <c r="B18" s="139" t="s">
        <v>184</v>
      </c>
      <c r="C18" s="135"/>
      <c r="D18" s="135"/>
      <c r="E18" s="135"/>
      <c r="F18" s="135"/>
      <c r="G18" s="135"/>
      <c r="H18" s="135"/>
      <c r="I18" s="135"/>
      <c r="J18" s="135"/>
      <c r="K18" s="136"/>
    </row>
    <row r="19" spans="2:11" x14ac:dyDescent="0.25">
      <c r="B19" s="139"/>
      <c r="C19" s="135"/>
      <c r="D19" s="135"/>
      <c r="E19" s="135"/>
      <c r="F19" s="135"/>
      <c r="G19" s="135"/>
      <c r="H19" s="135"/>
      <c r="I19" s="135"/>
      <c r="J19" s="135"/>
      <c r="K19" s="136"/>
    </row>
    <row r="20" spans="2:11" x14ac:dyDescent="0.25">
      <c r="B20" s="139"/>
      <c r="C20" s="135"/>
      <c r="D20" s="135"/>
      <c r="E20" s="135"/>
      <c r="F20" s="135"/>
      <c r="G20" s="135"/>
      <c r="H20" s="135"/>
      <c r="I20" s="135"/>
      <c r="J20" s="135"/>
      <c r="K20" s="136"/>
    </row>
    <row r="21" spans="2:11" ht="9" customHeight="1" x14ac:dyDescent="0.25">
      <c r="B21" s="140"/>
      <c r="C21" s="141"/>
      <c r="D21" s="141"/>
      <c r="E21" s="141"/>
      <c r="F21" s="141"/>
      <c r="G21" s="141"/>
      <c r="H21" s="141"/>
      <c r="I21" s="141"/>
      <c r="J21" s="141"/>
      <c r="K21" s="142"/>
    </row>
    <row r="23" spans="2:11" ht="15.75" x14ac:dyDescent="0.25">
      <c r="B23" s="123" t="s">
        <v>180</v>
      </c>
      <c r="C23" s="13"/>
      <c r="D23" s="13"/>
      <c r="E23" s="13"/>
      <c r="F23" s="13"/>
      <c r="G23" s="13"/>
      <c r="H23" s="13"/>
      <c r="I23" s="13"/>
      <c r="J23" s="13"/>
      <c r="K23" s="14"/>
    </row>
    <row r="24" spans="2:11" x14ac:dyDescent="0.25">
      <c r="B24" s="139" t="s">
        <v>196</v>
      </c>
      <c r="C24" s="135"/>
      <c r="D24" s="135"/>
      <c r="E24" s="135"/>
      <c r="F24" s="135"/>
      <c r="G24" s="135"/>
      <c r="H24" s="135"/>
      <c r="I24" s="135"/>
      <c r="J24" s="135"/>
      <c r="K24" s="136"/>
    </row>
    <row r="25" spans="2:11" x14ac:dyDescent="0.25">
      <c r="B25" s="139"/>
      <c r="C25" s="135"/>
      <c r="D25" s="135"/>
      <c r="E25" s="135"/>
      <c r="F25" s="135"/>
      <c r="G25" s="135"/>
      <c r="H25" s="135"/>
      <c r="I25" s="135"/>
      <c r="J25" s="135"/>
      <c r="K25" s="136"/>
    </row>
    <row r="26" spans="2:11" x14ac:dyDescent="0.25">
      <c r="B26" s="139"/>
      <c r="C26" s="135"/>
      <c r="D26" s="135"/>
      <c r="E26" s="135"/>
      <c r="F26" s="135"/>
      <c r="G26" s="135"/>
      <c r="H26" s="135"/>
      <c r="I26" s="135"/>
      <c r="J26" s="135"/>
      <c r="K26" s="136"/>
    </row>
    <row r="27" spans="2:11" x14ac:dyDescent="0.25">
      <c r="B27" s="139"/>
      <c r="C27" s="135"/>
      <c r="D27" s="135"/>
      <c r="E27" s="135"/>
      <c r="F27" s="135"/>
      <c r="G27" s="135"/>
      <c r="H27" s="135"/>
      <c r="I27" s="135"/>
      <c r="J27" s="135"/>
      <c r="K27" s="136"/>
    </row>
    <row r="28" spans="2:11" ht="9" customHeight="1" x14ac:dyDescent="0.25">
      <c r="B28" s="15"/>
      <c r="K28" s="16"/>
    </row>
    <row r="29" spans="2:11" x14ac:dyDescent="0.25">
      <c r="B29" s="143" t="s">
        <v>185</v>
      </c>
      <c r="C29" s="144"/>
      <c r="D29" s="144"/>
      <c r="E29" s="144"/>
      <c r="F29" s="144"/>
      <c r="G29" s="144"/>
      <c r="H29" s="144"/>
      <c r="I29" s="144"/>
      <c r="J29" s="144"/>
      <c r="K29" s="145"/>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5" t="s">
        <v>188</v>
      </c>
      <c r="D34" s="135"/>
      <c r="E34" s="135"/>
      <c r="F34" s="135"/>
      <c r="G34" s="135"/>
      <c r="H34" s="135"/>
      <c r="I34" s="135"/>
      <c r="J34" s="135"/>
      <c r="K34" s="136"/>
    </row>
    <row r="35" spans="2:11" x14ac:dyDescent="0.25">
      <c r="B35" s="128"/>
      <c r="C35" s="135"/>
      <c r="D35" s="135"/>
      <c r="E35" s="135"/>
      <c r="F35" s="135"/>
      <c r="G35" s="135"/>
      <c r="H35" s="135"/>
      <c r="I35" s="135"/>
      <c r="J35" s="135"/>
      <c r="K35" s="136"/>
    </row>
    <row r="36" spans="2:11" x14ac:dyDescent="0.25">
      <c r="B36" s="128"/>
      <c r="C36" s="135"/>
      <c r="D36" s="135"/>
      <c r="E36" s="135"/>
      <c r="F36" s="135"/>
      <c r="G36" s="135"/>
      <c r="H36" s="135"/>
      <c r="I36" s="135"/>
      <c r="J36" s="135"/>
      <c r="K36" s="136"/>
    </row>
    <row r="37" spans="2:11" ht="15" customHeight="1" x14ac:dyDescent="0.25">
      <c r="B37" s="15" t="s">
        <v>191</v>
      </c>
      <c r="C37" s="135" t="s">
        <v>200</v>
      </c>
      <c r="D37" s="135"/>
      <c r="E37" s="135"/>
      <c r="F37" s="135"/>
      <c r="G37" s="135"/>
      <c r="H37" s="135"/>
      <c r="I37" s="135"/>
      <c r="J37" s="135"/>
      <c r="K37" s="136"/>
    </row>
    <row r="38" spans="2:11" x14ac:dyDescent="0.25">
      <c r="B38" s="15"/>
      <c r="C38" s="135"/>
      <c r="D38" s="135"/>
      <c r="E38" s="135"/>
      <c r="F38" s="135"/>
      <c r="G38" s="135"/>
      <c r="H38" s="135"/>
      <c r="I38" s="135"/>
      <c r="J38" s="135"/>
      <c r="K38" s="136"/>
    </row>
    <row r="39" spans="2:11" x14ac:dyDescent="0.25">
      <c r="B39" s="15"/>
      <c r="C39" s="135"/>
      <c r="D39" s="135"/>
      <c r="E39" s="135"/>
      <c r="F39" s="135"/>
      <c r="G39" s="135"/>
      <c r="H39" s="135"/>
      <c r="I39" s="135"/>
      <c r="J39" s="135"/>
      <c r="K39" s="136"/>
    </row>
    <row r="40" spans="2:11" ht="15" customHeight="1" x14ac:dyDescent="0.25">
      <c r="B40" s="15" t="s">
        <v>201</v>
      </c>
      <c r="C40" s="135" t="s">
        <v>202</v>
      </c>
      <c r="D40" s="135"/>
      <c r="E40" s="135"/>
      <c r="F40" s="135"/>
      <c r="G40" s="135"/>
      <c r="H40" s="135"/>
      <c r="I40" s="135"/>
      <c r="J40" s="135"/>
      <c r="K40" s="136"/>
    </row>
    <row r="41" spans="2:11" x14ac:dyDescent="0.25">
      <c r="B41" s="15"/>
      <c r="C41" s="135"/>
      <c r="D41" s="135"/>
      <c r="E41" s="135"/>
      <c r="F41" s="135"/>
      <c r="G41" s="135"/>
      <c r="H41" s="135"/>
      <c r="I41" s="135"/>
      <c r="J41" s="135"/>
      <c r="K41" s="136"/>
    </row>
    <row r="42" spans="2:11" x14ac:dyDescent="0.25">
      <c r="B42" s="15"/>
      <c r="C42" s="135"/>
      <c r="D42" s="135"/>
      <c r="E42" s="135"/>
      <c r="F42" s="135"/>
      <c r="G42" s="135"/>
      <c r="H42" s="135"/>
      <c r="I42" s="135"/>
      <c r="J42" s="135"/>
      <c r="K42" s="136"/>
    </row>
    <row r="43" spans="2:11" ht="15" customHeight="1" x14ac:dyDescent="0.25">
      <c r="B43" s="15" t="s">
        <v>203</v>
      </c>
      <c r="C43" s="135" t="s">
        <v>204</v>
      </c>
      <c r="D43" s="135"/>
      <c r="E43" s="135"/>
      <c r="F43" s="135"/>
      <c r="G43" s="135"/>
      <c r="H43" s="135"/>
      <c r="I43" s="135"/>
      <c r="J43" s="135"/>
      <c r="K43" s="136"/>
    </row>
    <row r="44" spans="2:11" x14ac:dyDescent="0.25">
      <c r="B44" s="15"/>
      <c r="C44" s="135"/>
      <c r="D44" s="135"/>
      <c r="E44" s="135"/>
      <c r="F44" s="135"/>
      <c r="G44" s="135"/>
      <c r="H44" s="135"/>
      <c r="I44" s="135"/>
      <c r="J44" s="135"/>
      <c r="K44" s="136"/>
    </row>
    <row r="45" spans="2:11" ht="15" customHeight="1" x14ac:dyDescent="0.25">
      <c r="B45" s="15" t="s">
        <v>205</v>
      </c>
      <c r="C45" s="135" t="s">
        <v>207</v>
      </c>
      <c r="D45" s="135"/>
      <c r="E45" s="135"/>
      <c r="F45" s="135"/>
      <c r="G45" s="135"/>
      <c r="H45" s="135"/>
      <c r="I45" s="135"/>
      <c r="J45" s="135"/>
      <c r="K45" s="136"/>
    </row>
    <row r="46" spans="2:11" x14ac:dyDescent="0.25">
      <c r="B46" s="15"/>
      <c r="C46" s="135"/>
      <c r="D46" s="135"/>
      <c r="E46" s="135"/>
      <c r="F46" s="135"/>
      <c r="G46" s="135"/>
      <c r="H46" s="135"/>
      <c r="I46" s="135"/>
      <c r="J46" s="135"/>
      <c r="K46" s="136"/>
    </row>
    <row r="47" spans="2:11" x14ac:dyDescent="0.25">
      <c r="B47" s="15"/>
      <c r="C47" s="135"/>
      <c r="D47" s="135"/>
      <c r="E47" s="135"/>
      <c r="F47" s="135"/>
      <c r="G47" s="135"/>
      <c r="H47" s="135"/>
      <c r="I47" s="135"/>
      <c r="J47" s="135"/>
      <c r="K47" s="136"/>
    </row>
    <row r="48" spans="2:11" x14ac:dyDescent="0.25">
      <c r="B48" s="15"/>
      <c r="C48" s="135"/>
      <c r="D48" s="135"/>
      <c r="E48" s="135"/>
      <c r="F48" s="135"/>
      <c r="G48" s="135"/>
      <c r="H48" s="135"/>
      <c r="I48" s="135"/>
      <c r="J48" s="135"/>
      <c r="K48" s="136"/>
    </row>
    <row r="49" spans="2:11" x14ac:dyDescent="0.25">
      <c r="B49" s="15"/>
      <c r="C49" s="135"/>
      <c r="D49" s="135"/>
      <c r="E49" s="135"/>
      <c r="F49" s="135"/>
      <c r="G49" s="135"/>
      <c r="H49" s="135"/>
      <c r="I49" s="135"/>
      <c r="J49" s="135"/>
      <c r="K49" s="136"/>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7"/>
  <sheetViews>
    <sheetView showGridLines="0" tabSelected="1" topLeftCell="A85" zoomScaleNormal="100" workbookViewId="0">
      <selection activeCell="B116" sqref="B116:I135"/>
    </sheetView>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1" t="s">
        <v>57</v>
      </c>
      <c r="C1" s="181"/>
      <c r="D1" s="181"/>
      <c r="E1" s="181"/>
      <c r="F1" s="181"/>
      <c r="G1" s="181"/>
      <c r="H1" s="181"/>
      <c r="I1" s="181"/>
      <c r="J1" s="55"/>
    </row>
    <row r="2" spans="1:13" x14ac:dyDescent="0.25">
      <c r="A2" s="56"/>
      <c r="B2" s="129"/>
      <c r="C2" s="129"/>
      <c r="D2" s="129"/>
      <c r="E2" s="129" t="s">
        <v>209</v>
      </c>
      <c r="F2" s="129"/>
      <c r="G2" s="129"/>
      <c r="H2" s="129"/>
      <c r="I2" s="129"/>
      <c r="J2" s="57"/>
    </row>
    <row r="3" spans="1:13" ht="21" x14ac:dyDescent="0.35">
      <c r="A3" s="56"/>
      <c r="B3" s="182" t="s">
        <v>171</v>
      </c>
      <c r="C3" s="182"/>
      <c r="D3" s="182"/>
      <c r="E3" s="182"/>
      <c r="F3" s="182"/>
      <c r="G3" s="182"/>
      <c r="H3" s="182"/>
      <c r="I3" s="182"/>
      <c r="J3" s="57"/>
    </row>
    <row r="4" spans="1:13" ht="21" customHeight="1" x14ac:dyDescent="0.35">
      <c r="A4" s="58"/>
      <c r="B4" s="188" t="s">
        <v>213</v>
      </c>
      <c r="C4" s="188"/>
      <c r="D4" s="188"/>
      <c r="E4" s="188"/>
      <c r="F4" s="188"/>
      <c r="G4" s="188"/>
      <c r="H4" s="188"/>
      <c r="I4" s="188"/>
      <c r="J4" s="59"/>
    </row>
    <row r="5" spans="1:13" s="1" customFormat="1" x14ac:dyDescent="0.25">
      <c r="A5" s="60"/>
      <c r="B5" t="s">
        <v>59</v>
      </c>
      <c r="C5" s="183">
        <v>699</v>
      </c>
      <c r="D5" s="183"/>
      <c r="E5" s="183"/>
      <c r="F5" s="183"/>
      <c r="G5" s="183"/>
      <c r="H5" s="183"/>
      <c r="J5" s="61"/>
    </row>
    <row r="6" spans="1:13" s="1" customFormat="1" x14ac:dyDescent="0.25">
      <c r="A6" s="60"/>
      <c r="B6" t="s">
        <v>60</v>
      </c>
      <c r="C6" s="185" t="s">
        <v>214</v>
      </c>
      <c r="D6" s="186"/>
      <c r="E6" s="186"/>
      <c r="F6" s="186"/>
      <c r="G6" s="186"/>
      <c r="H6" s="187"/>
      <c r="J6" s="61"/>
    </row>
    <row r="7" spans="1:13" s="1" customFormat="1" ht="15.75" thickBot="1" x14ac:dyDescent="0.3">
      <c r="A7" s="62"/>
      <c r="B7" s="63" t="s">
        <v>143</v>
      </c>
      <c r="C7" s="184">
        <v>40000109</v>
      </c>
      <c r="D7" s="184"/>
      <c r="E7" s="184"/>
      <c r="F7" s="184"/>
      <c r="G7" s="184"/>
      <c r="H7" s="184"/>
      <c r="I7" s="64"/>
      <c r="J7" s="65"/>
    </row>
    <row r="8" spans="1:13" s="1" customFormat="1" ht="9.9499999999999993" customHeight="1" thickTop="1" x14ac:dyDescent="0.25">
      <c r="A8" s="60"/>
      <c r="B8"/>
      <c r="C8"/>
      <c r="D8" s="45"/>
      <c r="J8" s="61"/>
    </row>
    <row r="9" spans="1:13" s="1" customFormat="1" x14ac:dyDescent="0.25">
      <c r="A9" s="60"/>
      <c r="B9" s="164" t="s">
        <v>61</v>
      </c>
      <c r="C9" s="165"/>
      <c r="D9" s="165"/>
      <c r="E9" s="165"/>
      <c r="F9" s="165"/>
      <c r="G9" s="165"/>
      <c r="H9" s="165"/>
      <c r="I9" s="166"/>
      <c r="J9" s="61"/>
    </row>
    <row r="10" spans="1:13" s="1" customFormat="1" x14ac:dyDescent="0.25">
      <c r="A10" s="60"/>
      <c r="B10" s="15" t="s">
        <v>62</v>
      </c>
      <c r="C10" s="183" t="s">
        <v>219</v>
      </c>
      <c r="D10" s="183"/>
      <c r="E10" s="183"/>
      <c r="F10" s="183"/>
      <c r="G10" s="183"/>
      <c r="H10" s="183"/>
      <c r="I10" s="66"/>
      <c r="J10" s="61"/>
    </row>
    <row r="11" spans="1:13" s="1" customFormat="1" x14ac:dyDescent="0.25">
      <c r="A11" s="60"/>
      <c r="B11" s="15" t="s">
        <v>63</v>
      </c>
      <c r="C11" s="189" t="s">
        <v>220</v>
      </c>
      <c r="D11" s="189"/>
      <c r="E11" s="189"/>
      <c r="F11" s="189"/>
      <c r="G11" s="189"/>
      <c r="H11" s="189"/>
      <c r="I11" s="66"/>
      <c r="J11" s="61"/>
    </row>
    <row r="12" spans="1:13" s="1" customFormat="1" x14ac:dyDescent="0.25">
      <c r="A12" s="60"/>
      <c r="B12" s="18" t="s">
        <v>64</v>
      </c>
      <c r="C12" s="190" t="s">
        <v>221</v>
      </c>
      <c r="D12" s="190"/>
      <c r="E12" s="190"/>
      <c r="F12" s="190"/>
      <c r="G12" s="190"/>
      <c r="H12" s="190"/>
      <c r="I12" s="67"/>
      <c r="J12" s="61"/>
    </row>
    <row r="13" spans="1:13" ht="9.9499999999999993" customHeight="1" thickBot="1" x14ac:dyDescent="0.3">
      <c r="A13" s="56"/>
      <c r="D13" s="68"/>
      <c r="J13" s="57"/>
      <c r="M13" s="1"/>
    </row>
    <row r="14" spans="1:13" s="69" customFormat="1" ht="27" customHeight="1" thickTop="1" thickBot="1" x14ac:dyDescent="0.3">
      <c r="A14" s="202" t="s">
        <v>153</v>
      </c>
      <c r="B14" s="203"/>
      <c r="C14" s="203"/>
      <c r="D14" s="203"/>
      <c r="E14" s="203"/>
      <c r="F14" s="203"/>
      <c r="G14" s="203"/>
      <c r="H14" s="203"/>
      <c r="I14" s="203"/>
      <c r="J14" s="204"/>
      <c r="M14" s="1"/>
    </row>
    <row r="15" spans="1:13" ht="9.9499999999999993" customHeight="1" thickTop="1" x14ac:dyDescent="0.25">
      <c r="A15" s="56"/>
      <c r="D15" s="68"/>
      <c r="J15" s="57"/>
      <c r="M15" s="1"/>
    </row>
    <row r="16" spans="1:13" ht="15" customHeight="1" x14ac:dyDescent="0.25">
      <c r="A16" s="56"/>
      <c r="B16" s="70" t="s">
        <v>0</v>
      </c>
      <c r="C16" s="193" t="s">
        <v>223</v>
      </c>
      <c r="D16" s="194"/>
      <c r="E16" s="194"/>
      <c r="F16" s="194"/>
      <c r="G16" s="194"/>
      <c r="H16" s="194"/>
      <c r="I16" s="195"/>
      <c r="J16" s="57"/>
      <c r="M16" s="1"/>
    </row>
    <row r="17" spans="1:13" ht="15" customHeight="1" x14ac:dyDescent="0.25">
      <c r="A17" s="56"/>
      <c r="B17" s="205" t="s">
        <v>73</v>
      </c>
      <c r="C17" s="196"/>
      <c r="D17" s="197"/>
      <c r="E17" s="197"/>
      <c r="F17" s="197"/>
      <c r="G17" s="197"/>
      <c r="H17" s="197"/>
      <c r="I17" s="198"/>
      <c r="J17" s="57"/>
      <c r="M17" s="1"/>
    </row>
    <row r="18" spans="1:13" x14ac:dyDescent="0.25">
      <c r="A18" s="56"/>
      <c r="B18" s="205"/>
      <c r="C18" s="196"/>
      <c r="D18" s="197"/>
      <c r="E18" s="197"/>
      <c r="F18" s="197"/>
      <c r="G18" s="197"/>
      <c r="H18" s="197"/>
      <c r="I18" s="198"/>
      <c r="J18" s="57"/>
      <c r="M18" s="1"/>
    </row>
    <row r="19" spans="1:13" x14ac:dyDescent="0.25">
      <c r="A19" s="56"/>
      <c r="B19" s="205"/>
      <c r="C19" s="199"/>
      <c r="D19" s="200"/>
      <c r="E19" s="200"/>
      <c r="F19" s="200"/>
      <c r="G19" s="200"/>
      <c r="H19" s="200"/>
      <c r="I19" s="201"/>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3" t="s">
        <v>222</v>
      </c>
      <c r="D21" s="194"/>
      <c r="E21" s="194"/>
      <c r="F21" s="194"/>
      <c r="G21" s="194"/>
      <c r="H21" s="194"/>
      <c r="I21" s="195"/>
      <c r="J21" s="57"/>
      <c r="M21" s="1"/>
    </row>
    <row r="22" spans="1:13" ht="15" customHeight="1" x14ac:dyDescent="0.25">
      <c r="A22" s="56"/>
      <c r="B22" s="191" t="s">
        <v>144</v>
      </c>
      <c r="C22" s="196"/>
      <c r="D22" s="197"/>
      <c r="E22" s="197"/>
      <c r="F22" s="197"/>
      <c r="G22" s="197"/>
      <c r="H22" s="197"/>
      <c r="I22" s="198"/>
      <c r="J22" s="57"/>
      <c r="M22" s="1"/>
    </row>
    <row r="23" spans="1:13" x14ac:dyDescent="0.25">
      <c r="A23" s="56"/>
      <c r="B23" s="191"/>
      <c r="C23" s="196"/>
      <c r="D23" s="197"/>
      <c r="E23" s="197"/>
      <c r="F23" s="197"/>
      <c r="G23" s="197"/>
      <c r="H23" s="197"/>
      <c r="I23" s="198"/>
      <c r="J23" s="57"/>
      <c r="M23" s="1"/>
    </row>
    <row r="24" spans="1:13" x14ac:dyDescent="0.25">
      <c r="A24" s="56"/>
      <c r="B24" s="191"/>
      <c r="C24" s="196"/>
      <c r="D24" s="197"/>
      <c r="E24" s="197"/>
      <c r="F24" s="197"/>
      <c r="G24" s="197"/>
      <c r="H24" s="197"/>
      <c r="I24" s="198"/>
      <c r="J24" s="57"/>
      <c r="M24" s="1"/>
    </row>
    <row r="25" spans="1:13" x14ac:dyDescent="0.25">
      <c r="A25" s="56"/>
      <c r="B25" s="191"/>
      <c r="C25" s="196"/>
      <c r="D25" s="197"/>
      <c r="E25" s="197"/>
      <c r="F25" s="197"/>
      <c r="G25" s="197"/>
      <c r="H25" s="197"/>
      <c r="I25" s="198"/>
      <c r="J25" s="57"/>
      <c r="M25" s="1"/>
    </row>
    <row r="26" spans="1:13" ht="5.25" customHeight="1" x14ac:dyDescent="0.25">
      <c r="A26" s="56"/>
      <c r="B26" s="191"/>
      <c r="C26" s="196"/>
      <c r="D26" s="197"/>
      <c r="E26" s="197"/>
      <c r="F26" s="197"/>
      <c r="G26" s="197"/>
      <c r="H26" s="197"/>
      <c r="I26" s="198"/>
      <c r="J26" s="57"/>
      <c r="M26" s="1"/>
    </row>
    <row r="27" spans="1:13" hidden="1" x14ac:dyDescent="0.25">
      <c r="A27" s="56"/>
      <c r="B27" s="192"/>
      <c r="C27" s="199"/>
      <c r="D27" s="200"/>
      <c r="E27" s="200"/>
      <c r="F27" s="200"/>
      <c r="G27" s="200"/>
      <c r="H27" s="200"/>
      <c r="I27" s="201"/>
      <c r="J27" s="57"/>
      <c r="M27" s="1"/>
    </row>
    <row r="28" spans="1:13" ht="9.9499999999999993" customHeight="1" x14ac:dyDescent="0.25">
      <c r="A28" s="56"/>
      <c r="D28" s="68"/>
      <c r="J28" s="57"/>
      <c r="M28" s="1"/>
    </row>
    <row r="29" spans="1:13" s="1" customFormat="1" x14ac:dyDescent="0.25">
      <c r="A29" s="60"/>
      <c r="B29" s="164" t="s">
        <v>154</v>
      </c>
      <c r="C29" s="165"/>
      <c r="D29" s="165"/>
      <c r="E29" s="165"/>
      <c r="F29" s="165"/>
      <c r="G29" s="165"/>
      <c r="H29" s="165"/>
      <c r="I29" s="166"/>
      <c r="J29" s="61"/>
    </row>
    <row r="30" spans="1:13" ht="15" customHeight="1" thickBot="1" x14ac:dyDescent="0.3">
      <c r="A30" s="56"/>
      <c r="B30" s="73"/>
      <c r="C30" s="207" t="s">
        <v>176</v>
      </c>
      <c r="D30" s="208"/>
      <c r="E30" s="208"/>
      <c r="F30" s="208"/>
      <c r="G30" s="208"/>
      <c r="H30" s="209"/>
      <c r="I30" s="210"/>
      <c r="J30" s="57"/>
      <c r="M30" s="1"/>
    </row>
    <row r="31" spans="1:13" ht="15" customHeight="1" x14ac:dyDescent="0.25">
      <c r="A31" s="56"/>
      <c r="B31" s="73"/>
      <c r="C31" s="207" t="s">
        <v>159</v>
      </c>
      <c r="D31" s="210"/>
      <c r="E31" s="207" t="s">
        <v>160</v>
      </c>
      <c r="F31" s="208"/>
      <c r="G31" s="208"/>
      <c r="H31" s="211" t="s">
        <v>1</v>
      </c>
      <c r="I31" s="213" t="s">
        <v>67</v>
      </c>
      <c r="J31" s="57"/>
      <c r="M31" s="1"/>
    </row>
    <row r="32" spans="1:13" s="1" customFormat="1" ht="30" x14ac:dyDescent="0.25">
      <c r="A32" s="60"/>
      <c r="B32" s="10" t="s">
        <v>156</v>
      </c>
      <c r="C32" s="74" t="s">
        <v>162</v>
      </c>
      <c r="D32" s="4" t="s">
        <v>210</v>
      </c>
      <c r="E32" s="4" t="s">
        <v>211</v>
      </c>
      <c r="F32" s="4" t="s">
        <v>212</v>
      </c>
      <c r="G32" s="5" t="s">
        <v>161</v>
      </c>
      <c r="H32" s="212"/>
      <c r="I32" s="175"/>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1991862</v>
      </c>
      <c r="D38" s="48">
        <f>SUM(D39:D42)</f>
        <v>244344</v>
      </c>
      <c r="E38" s="48">
        <f>SUM(E39:E42)</f>
        <v>31794</v>
      </c>
      <c r="F38" s="48">
        <f>SUM(F39:F42)</f>
        <v>0</v>
      </c>
      <c r="G38" s="49">
        <f>SUM(G39:G42)</f>
        <v>0</v>
      </c>
      <c r="H38" s="50">
        <f>SUM(C38:G38)</f>
        <v>2268000</v>
      </c>
      <c r="I38" s="7"/>
      <c r="J38" s="57"/>
      <c r="M38" s="1"/>
    </row>
    <row r="39" spans="1:13" x14ac:dyDescent="0.25">
      <c r="A39" s="56"/>
      <c r="B39" s="8" t="s">
        <v>157</v>
      </c>
      <c r="C39" s="75">
        <v>1991862</v>
      </c>
      <c r="D39" s="76">
        <v>244344</v>
      </c>
      <c r="E39" s="76">
        <f>2268000-C39-D39</f>
        <v>31794</v>
      </c>
      <c r="F39" s="76"/>
      <c r="G39" s="77"/>
      <c r="H39" s="9">
        <f>SUM(C39:G39)</f>
        <v>2268000</v>
      </c>
      <c r="I39" s="78" t="s">
        <v>215</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SUM(C44:C48)</f>
        <v>0</v>
      </c>
      <c r="D43" s="48">
        <f>SUM(D44:D48)</f>
        <v>0</v>
      </c>
      <c r="E43" s="48">
        <f>SUM(E44:E48)</f>
        <v>1000000</v>
      </c>
      <c r="F43" s="48">
        <f>SUM(F44:F48)</f>
        <v>0</v>
      </c>
      <c r="G43" s="49">
        <f>SUM(G44:G48)</f>
        <v>9838000</v>
      </c>
      <c r="H43" s="50">
        <f>SUM(C43:G43)</f>
        <v>10838000</v>
      </c>
      <c r="I43" s="7"/>
      <c r="J43" s="57"/>
      <c r="M43" s="1"/>
    </row>
    <row r="44" spans="1:13" x14ac:dyDescent="0.25">
      <c r="A44" s="56"/>
      <c r="B44" s="8" t="s">
        <v>157</v>
      </c>
      <c r="C44" s="75"/>
      <c r="D44" s="76"/>
      <c r="E44" s="76"/>
      <c r="F44" s="76"/>
      <c r="G44" s="77">
        <v>8787000</v>
      </c>
      <c r="H44" s="9">
        <f>SUM(C44:G44)</f>
        <v>8787000</v>
      </c>
      <c r="I44" s="78" t="s">
        <v>216</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217</v>
      </c>
      <c r="C46" s="75"/>
      <c r="D46" s="76"/>
      <c r="E46" s="76"/>
      <c r="F46" s="76"/>
      <c r="G46" s="77">
        <v>1051000</v>
      </c>
      <c r="H46" s="9">
        <f t="shared" ref="H46:H48" si="2">SUM(C46:G46)</f>
        <v>1051000</v>
      </c>
      <c r="I46" s="78" t="s">
        <v>216</v>
      </c>
      <c r="J46" s="57"/>
      <c r="M46" s="1"/>
    </row>
    <row r="47" spans="1:13" x14ac:dyDescent="0.25">
      <c r="A47" s="56"/>
      <c r="B47" s="125" t="s">
        <v>217</v>
      </c>
      <c r="C47" s="75"/>
      <c r="D47" s="76"/>
      <c r="E47" s="76">
        <f>1000000-C47-D47</f>
        <v>1000000</v>
      </c>
      <c r="F47" s="76"/>
      <c r="G47" s="77"/>
      <c r="H47" s="9">
        <f t="shared" si="2"/>
        <v>1000000</v>
      </c>
      <c r="I47" s="78" t="s">
        <v>218</v>
      </c>
      <c r="J47" s="57"/>
      <c r="M47" s="1"/>
    </row>
    <row r="48" spans="1:13" x14ac:dyDescent="0.25">
      <c r="A48" s="56"/>
      <c r="B48" s="124" t="s">
        <v>175</v>
      </c>
      <c r="C48" s="75"/>
      <c r="D48" s="76"/>
      <c r="E48" s="76"/>
      <c r="F48" s="76"/>
      <c r="G48" s="77"/>
      <c r="H48" s="9">
        <f t="shared" si="2"/>
        <v>0</v>
      </c>
      <c r="I48" s="78"/>
      <c r="J48" s="57"/>
      <c r="M48" s="1"/>
    </row>
    <row r="49" spans="1:13" s="1" customFormat="1" ht="15.75" thickBot="1" x14ac:dyDescent="0.3">
      <c r="A49" s="60"/>
      <c r="B49" s="10" t="s">
        <v>158</v>
      </c>
      <c r="C49" s="51">
        <f>C33+C38+C43</f>
        <v>1991862</v>
      </c>
      <c r="D49" s="51">
        <f>D33+D38+D43</f>
        <v>244344</v>
      </c>
      <c r="E49" s="51">
        <f>E33+E38+E43</f>
        <v>1031794</v>
      </c>
      <c r="F49" s="51">
        <f>F33+F38+F43</f>
        <v>0</v>
      </c>
      <c r="G49" s="52">
        <f>G33+G38+G43</f>
        <v>9838000</v>
      </c>
      <c r="H49" s="53">
        <f>SUM(C49:G49)</f>
        <v>13106000</v>
      </c>
      <c r="I49" s="7"/>
      <c r="J49" s="61"/>
    </row>
    <row r="50" spans="1:13" s="1" customFormat="1" ht="9.9499999999999993" customHeight="1" x14ac:dyDescent="0.25">
      <c r="A50" s="60"/>
      <c r="C50" s="79"/>
      <c r="D50" s="79"/>
      <c r="J50" s="61"/>
    </row>
    <row r="51" spans="1:13" s="1" customFormat="1" x14ac:dyDescent="0.25">
      <c r="A51" s="60"/>
      <c r="B51" s="176" t="s">
        <v>155</v>
      </c>
      <c r="C51" s="177"/>
      <c r="D51" s="177"/>
      <c r="E51" s="177"/>
      <c r="F51" s="177"/>
      <c r="G51" s="177"/>
      <c r="H51" s="177"/>
      <c r="I51" s="178"/>
      <c r="J51" s="61"/>
    </row>
    <row r="52" spans="1:13" x14ac:dyDescent="0.25">
      <c r="A52" s="56"/>
      <c r="B52" s="80" t="s">
        <v>69</v>
      </c>
      <c r="C52" s="218" t="s">
        <v>101</v>
      </c>
      <c r="D52" s="218"/>
      <c r="E52" s="217" t="s">
        <v>70</v>
      </c>
      <c r="F52" s="217"/>
      <c r="G52" s="222" t="s">
        <v>141</v>
      </c>
      <c r="H52" s="222"/>
      <c r="I52" s="16"/>
      <c r="J52" s="57"/>
      <c r="M52" s="1"/>
    </row>
    <row r="53" spans="1:13" x14ac:dyDescent="0.25">
      <c r="A53" s="56"/>
      <c r="B53" s="15" t="s">
        <v>192</v>
      </c>
      <c r="C53" s="219">
        <v>0</v>
      </c>
      <c r="D53" s="220"/>
      <c r="E53" t="s">
        <v>71</v>
      </c>
      <c r="G53" s="221" t="s">
        <v>138</v>
      </c>
      <c r="H53" s="221"/>
      <c r="I53" s="16"/>
      <c r="J53" s="57"/>
      <c r="M53" s="1"/>
    </row>
    <row r="54" spans="1:13" x14ac:dyDescent="0.25">
      <c r="A54" s="56"/>
      <c r="B54" s="18" t="s">
        <v>148</v>
      </c>
      <c r="C54" s="221" t="s">
        <v>55</v>
      </c>
      <c r="D54" s="221"/>
      <c r="E54" s="19" t="s">
        <v>72</v>
      </c>
      <c r="F54" s="19"/>
      <c r="G54" s="221" t="s">
        <v>138</v>
      </c>
      <c r="H54" s="221"/>
      <c r="I54" s="20"/>
      <c r="J54" s="57"/>
      <c r="M54" s="1"/>
    </row>
    <row r="55" spans="1:13" ht="9.9499999999999993" customHeight="1" x14ac:dyDescent="0.25">
      <c r="A55" s="56"/>
      <c r="J55" s="57"/>
      <c r="M55" s="1"/>
    </row>
    <row r="56" spans="1:13" x14ac:dyDescent="0.25">
      <c r="A56" s="56"/>
      <c r="B56" s="176" t="s">
        <v>68</v>
      </c>
      <c r="C56" s="177"/>
      <c r="D56" s="177"/>
      <c r="E56" s="177"/>
      <c r="F56" s="177"/>
      <c r="G56" s="177"/>
      <c r="H56" s="177"/>
      <c r="I56" s="178"/>
      <c r="J56" s="57"/>
      <c r="M56" s="1"/>
    </row>
    <row r="57" spans="1:13" ht="75" customHeight="1" x14ac:dyDescent="0.25">
      <c r="A57" s="56"/>
      <c r="B57" s="206" t="s">
        <v>177</v>
      </c>
      <c r="C57" s="206"/>
      <c r="D57" s="206"/>
      <c r="E57" s="74" t="s">
        <v>193</v>
      </c>
      <c r="F57" s="74" t="s">
        <v>194</v>
      </c>
      <c r="G57" s="74" t="str">
        <f>IF(FCOR=TRUE, "Actuals at Final Completion", "Actuals to Date")</f>
        <v>Actuals to Date</v>
      </c>
      <c r="H57" s="113" t="s">
        <v>197</v>
      </c>
      <c r="I57" s="11" t="s">
        <v>67</v>
      </c>
      <c r="J57" s="57"/>
      <c r="M57" s="1"/>
    </row>
    <row r="58" spans="1:13" x14ac:dyDescent="0.25">
      <c r="A58" s="56"/>
      <c r="B58" s="12" t="s">
        <v>41</v>
      </c>
      <c r="C58" s="13"/>
      <c r="D58" s="14"/>
      <c r="E58" s="81">
        <v>18420</v>
      </c>
      <c r="F58" s="81">
        <v>18430</v>
      </c>
      <c r="G58" s="82"/>
      <c r="H58" s="114">
        <f>IF($H$57=Lists!$D$8, IFERROR(F58-E58, ""), IF($H$57=Lists!$D$9, IFERROR(G58-E58, ""), IFERROR(G58-F58, "")))</f>
        <v>-18430</v>
      </c>
      <c r="I58" s="83"/>
      <c r="J58" s="57"/>
      <c r="M58" s="1"/>
    </row>
    <row r="59" spans="1:13" x14ac:dyDescent="0.25">
      <c r="A59" s="56"/>
      <c r="B59" s="15" t="s">
        <v>42</v>
      </c>
      <c r="D59" s="16"/>
      <c r="E59" s="81">
        <v>15180</v>
      </c>
      <c r="F59" s="81">
        <v>15211</v>
      </c>
      <c r="G59" s="82"/>
      <c r="H59" s="114">
        <f>IF($H$57=Lists!$D$8, IFERROR(F59-E59, ""), IF($H$57=Lists!$D$9, IFERROR(G59-E59, ""), IFERROR(G59-F59, "")))</f>
        <v>-15211</v>
      </c>
      <c r="I59" s="83"/>
      <c r="J59" s="57"/>
      <c r="M59" s="1"/>
    </row>
    <row r="60" spans="1:13" x14ac:dyDescent="0.25">
      <c r="A60" s="56"/>
      <c r="B60" s="15" t="s">
        <v>43</v>
      </c>
      <c r="D60" s="16"/>
      <c r="E60" s="17">
        <f>IFERROR(E59/E58, "")</f>
        <v>0.82410423452768733</v>
      </c>
      <c r="F60" s="17">
        <f t="shared" ref="F60:G60" si="3">IFERROR(F59/F58, "")</f>
        <v>0.82533912099837226</v>
      </c>
      <c r="G60" s="17" t="str">
        <f t="shared" si="3"/>
        <v/>
      </c>
      <c r="H60" s="115" t="str">
        <f t="shared" ref="H60" si="4">IFERROR(G60-F60, "")</f>
        <v/>
      </c>
      <c r="I60" s="84"/>
      <c r="J60" s="57"/>
      <c r="M60" s="1"/>
    </row>
    <row r="61" spans="1:13" x14ac:dyDescent="0.25">
      <c r="A61" s="56"/>
      <c r="B61" s="15" t="s">
        <v>10</v>
      </c>
      <c r="D61" s="16"/>
      <c r="E61" s="81"/>
      <c r="F61" s="81"/>
      <c r="G61" s="82"/>
      <c r="H61" s="116">
        <f>IF($H$57=Lists!$D$8, IFERROR(F61-E61, ""), IF($H$57=Lists!$D$9, IFERROR(G61-E61, ""), IFERROR(G61-F61, "")))</f>
        <v>0</v>
      </c>
      <c r="I61" s="83"/>
      <c r="J61" s="57"/>
      <c r="M61" s="1"/>
    </row>
    <row r="62" spans="1:13" x14ac:dyDescent="0.25">
      <c r="A62" s="56"/>
      <c r="B62" s="18" t="s">
        <v>39</v>
      </c>
      <c r="C62" s="19"/>
      <c r="D62" s="20"/>
      <c r="E62" s="82">
        <v>17430</v>
      </c>
      <c r="F62" s="82">
        <v>17430</v>
      </c>
      <c r="G62" s="82"/>
      <c r="H62" s="116">
        <f>IF($H$57=Lists!$D$8, IFERROR(F62-E62, ""), IF($H$57=Lists!$D$9, IFERROR(G62-E62, ""), IFERROR(G62-F62, "")))</f>
        <v>-17430</v>
      </c>
      <c r="I62" s="85"/>
      <c r="J62" s="57"/>
      <c r="M62" s="1"/>
    </row>
    <row r="63" spans="1:13" x14ac:dyDescent="0.25">
      <c r="A63" s="56"/>
      <c r="B63" s="15" t="s">
        <v>19</v>
      </c>
      <c r="E63" s="21">
        <f>IFERROR(E92/E58, "")</f>
        <v>485.69082519001086</v>
      </c>
      <c r="F63" s="21">
        <f>IFERROR(F92/F58, "")</f>
        <v>485.42729245794902</v>
      </c>
      <c r="G63" s="21" t="str">
        <f>IFERROR(G92/G58, "")</f>
        <v/>
      </c>
      <c r="H63" s="117" t="str">
        <f>IF($H$57=Lists!$D$8, IFERROR(F63-E63, ""), IF($H$57=Lists!$D$9, IFERROR(G63-E63, ""), IFERROR(G63-F63, "")))</f>
        <v/>
      </c>
      <c r="I63" s="86"/>
      <c r="J63" s="57"/>
      <c r="K63" s="87"/>
    </row>
    <row r="64" spans="1:13" x14ac:dyDescent="0.25">
      <c r="A64" s="56"/>
      <c r="B64" s="18" t="s">
        <v>163</v>
      </c>
      <c r="C64" s="19"/>
      <c r="D64" s="20"/>
      <c r="E64" s="22">
        <f>IFERROR(E98/E58, "")</f>
        <v>551.84619978284468</v>
      </c>
      <c r="F64" s="22">
        <f>IFERROR(F98/F58, "")</f>
        <v>551.54677156809555</v>
      </c>
      <c r="G64" s="22" t="str">
        <f>IFERROR(G98/G58, "")</f>
        <v/>
      </c>
      <c r="H64" s="117" t="str">
        <f>IF($H$57=Lists!$D$8, IFERROR(F64-E64, ""), IF($H$57=Lists!$D$9, IFERROR(G64-E64, ""), IFERROR(G64-F64, "")))</f>
        <v/>
      </c>
      <c r="I64" s="88"/>
      <c r="J64" s="57"/>
      <c r="K64" s="87"/>
    </row>
    <row r="65" spans="1:10" x14ac:dyDescent="0.25">
      <c r="A65" s="56"/>
      <c r="B65" s="223" t="s">
        <v>5</v>
      </c>
      <c r="C65" s="224"/>
      <c r="D65" s="224"/>
      <c r="E65" s="224"/>
      <c r="F65" s="224"/>
      <c r="G65" s="224"/>
      <c r="H65" s="224"/>
      <c r="I65" s="225"/>
      <c r="J65" s="57"/>
    </row>
    <row r="66" spans="1:10" x14ac:dyDescent="0.25">
      <c r="A66" s="56"/>
      <c r="B66" s="12" t="s">
        <v>6</v>
      </c>
      <c r="C66" s="13"/>
      <c r="D66" s="14"/>
      <c r="E66" s="132">
        <v>44593</v>
      </c>
      <c r="F66" s="132">
        <v>44593</v>
      </c>
      <c r="G66" s="133">
        <v>44697</v>
      </c>
      <c r="H66" s="114" t="str">
        <f>IF(SUM(E66:G66)=0, "", IF($H$57=Lists!$D$8, IFERROR(MROUND(CONVERT(F66-E66,"day","yr")*12, 0.5)&amp;" mo.", ""), IF($H$57=Lists!$D$9, IFERROR(MROUND(CONVERT(G66-E66,"day","yr")*12, 0.5)&amp;" mo.", ""), IFERROR(MROUND(CONVERT(G66-F66,"day","yr")*12, 0.5)&amp;" mo.", ""))))</f>
        <v>3.5 mo.</v>
      </c>
      <c r="I66" s="83"/>
      <c r="J66" s="57"/>
    </row>
    <row r="67" spans="1:10" x14ac:dyDescent="0.25">
      <c r="A67" s="56"/>
      <c r="B67" s="15" t="s">
        <v>7</v>
      </c>
      <c r="D67" s="16"/>
      <c r="E67" s="132">
        <v>44652</v>
      </c>
      <c r="F67" s="132">
        <v>44652</v>
      </c>
      <c r="G67" s="133"/>
      <c r="H67" s="114" t="str">
        <f>IF(SUM(E67:G67)=0, "", IF($H$57=Lists!$D$8, IFERROR(MROUND(CONVERT(F67-E67,"day","yr")*12, 0.5)&amp;" mo.", ""), IF($H$57=Lists!$D$9, IFERROR(MROUND(CONVERT(G67-E67,"day","yr")*12, 0.5)&amp;" mo.", ""), IFERROR(MROUND(CONVERT(G67-F67,"day","yr")*12, 0.5)&amp;" mo.", ""))))</f>
        <v/>
      </c>
      <c r="I67" s="83"/>
      <c r="J67" s="57"/>
    </row>
    <row r="68" spans="1:10" x14ac:dyDescent="0.25">
      <c r="A68" s="56"/>
      <c r="B68" s="15" t="s">
        <v>164</v>
      </c>
      <c r="D68" s="16"/>
      <c r="E68" s="132"/>
      <c r="F68" s="132"/>
      <c r="G68" s="133"/>
      <c r="H68" s="114" t="str">
        <f>IF(SUM(E68:G68)=0, "", IF($H$57=Lists!$D$8, IFERROR(MROUND(CONVERT(F68-E68,"day","yr")*12, 0.5)&amp;" mo.", ""), IF($H$57=Lists!$D$9, IFERROR(MROUND(CONVERT(G68-E68,"day","yr")*12, 0.5)&amp;" mo.", ""), IFERROR(MROUND(CONVERT(G68-F68,"day","yr")*12, 0.5)&amp;" mo.", ""))))</f>
        <v/>
      </c>
      <c r="I68" s="83"/>
      <c r="J68" s="57"/>
    </row>
    <row r="69" spans="1:10" x14ac:dyDescent="0.25">
      <c r="A69" s="56"/>
      <c r="B69" s="15" t="s">
        <v>66</v>
      </c>
      <c r="D69" s="16"/>
      <c r="E69" s="132">
        <v>45108</v>
      </c>
      <c r="F69" s="132">
        <v>45108</v>
      </c>
      <c r="G69" s="133"/>
      <c r="H69" s="114" t="str">
        <f>IF(SUM(E69:G69)=0, "", IF($H$57=Lists!$D$8, IFERROR(MROUND(CONVERT(F69-E69,"day","yr")*12, 0.5)&amp;" mo.", ""), IF($H$57=Lists!$D$9, IFERROR(MROUND(CONVERT(G69-E69,"day","yr")*12, 0.5)&amp;" mo.", ""), IFERROR(MROUND(CONVERT(G69-F69,"day","yr")*12, 0.5)&amp;" mo.", ""))))</f>
        <v/>
      </c>
      <c r="I69" s="83"/>
      <c r="J69" s="57"/>
    </row>
    <row r="70" spans="1:10" x14ac:dyDescent="0.25">
      <c r="A70" s="56"/>
      <c r="B70" s="15" t="s">
        <v>8</v>
      </c>
      <c r="D70" s="16"/>
      <c r="E70" s="132">
        <v>45444</v>
      </c>
      <c r="F70" s="132">
        <v>45444</v>
      </c>
      <c r="G70" s="133"/>
      <c r="H70" s="114" t="str">
        <f>IF(SUM(E70:G70)=0, "", IF($H$57=Lists!$D$8, IFERROR(MROUND(CONVERT(F70-E70,"day","yr")*12, 0.5)&amp;" mo.", ""), IF($H$57=Lists!$D$9, IFERROR(MROUND(CONVERT(G70-E70,"day","yr")*12, 0.5)&amp;" mo.", ""), IFERROR(MROUND(CONVERT(G70-F70,"day","yr")*12, 0.5)&amp;" mo.", ""))))</f>
        <v/>
      </c>
      <c r="I70" s="83"/>
      <c r="J70" s="57"/>
    </row>
    <row r="71" spans="1:10" x14ac:dyDescent="0.25">
      <c r="A71" s="56"/>
      <c r="B71" s="18" t="s">
        <v>9</v>
      </c>
      <c r="C71" s="19"/>
      <c r="D71" s="20"/>
      <c r="E71" s="89"/>
      <c r="F71" s="89"/>
      <c r="G71" s="90"/>
      <c r="H71" s="114" t="str">
        <f>IF(SUM(E71:G71)=0, "", IF($H$57=Lists!$D$8, IFERROR(MROUND(CONVERT(F71-E71,"day","yr")*12, 0.5)&amp;" mo.", ""), IF($H$57=Lists!$D$9, IFERROR(MROUND(CONVERT(G71-E71,"day","yr")*12, 0.5)&amp;" mo.", ""), IFERROR(MROUND(CONVERT(G71-F71,"day","yr")*12, 0.5)&amp;" mo.", ""))))</f>
        <v/>
      </c>
      <c r="I71" s="83"/>
      <c r="J71" s="57"/>
    </row>
    <row r="72" spans="1:10" ht="9.9499999999999993" customHeight="1" thickBot="1" x14ac:dyDescent="0.3">
      <c r="A72" s="91"/>
      <c r="B72" s="23"/>
      <c r="C72" s="23"/>
      <c r="D72" s="23"/>
      <c r="E72" s="24"/>
      <c r="F72" s="24"/>
      <c r="G72" s="24"/>
      <c r="H72" s="25"/>
      <c r="I72" s="92"/>
      <c r="J72" s="93"/>
    </row>
    <row r="73" spans="1:10" s="69" customFormat="1" ht="27" customHeight="1" thickTop="1" thickBot="1" x14ac:dyDescent="0.3">
      <c r="A73" s="202" t="s">
        <v>152</v>
      </c>
      <c r="B73" s="203"/>
      <c r="C73" s="203"/>
      <c r="D73" s="203"/>
      <c r="E73" s="203"/>
      <c r="F73" s="203"/>
      <c r="G73" s="203"/>
      <c r="H73" s="203"/>
      <c r="I73" s="203"/>
      <c r="J73" s="204"/>
    </row>
    <row r="74" spans="1:10" ht="9.9499999999999993" customHeight="1" thickTop="1" x14ac:dyDescent="0.25">
      <c r="A74" s="56"/>
      <c r="B74" s="33"/>
      <c r="C74" s="33"/>
      <c r="D74" s="33"/>
      <c r="E74" s="26"/>
      <c r="F74" s="26"/>
      <c r="G74" s="26"/>
      <c r="H74" s="27"/>
      <c r="I74" s="94"/>
      <c r="J74" s="57"/>
    </row>
    <row r="75" spans="1:10" ht="75" customHeight="1" x14ac:dyDescent="0.25">
      <c r="A75" s="56"/>
      <c r="B75" s="206" t="s">
        <v>177</v>
      </c>
      <c r="C75" s="206"/>
      <c r="D75" s="206"/>
      <c r="E75" s="74" t="s">
        <v>198</v>
      </c>
      <c r="F75" s="74" t="s">
        <v>199</v>
      </c>
      <c r="G75" s="74" t="str">
        <f>IF(FCOR=TRUE, "Actual Cost Data at Final Completion", "Actual Costs to Date")</f>
        <v>Actual Costs to Date</v>
      </c>
      <c r="H75" s="74" t="str">
        <f>H57</f>
        <v>Estimate as Currently Funded to Actuals Variance</v>
      </c>
      <c r="I75" s="11" t="s">
        <v>67</v>
      </c>
      <c r="J75" s="57"/>
    </row>
    <row r="76" spans="1:10" x14ac:dyDescent="0.25">
      <c r="A76" s="56"/>
      <c r="B76" s="176" t="s">
        <v>11</v>
      </c>
      <c r="C76" s="177"/>
      <c r="D76" s="177"/>
      <c r="E76" s="177"/>
      <c r="F76" s="177"/>
      <c r="G76" s="177"/>
      <c r="H76" s="177"/>
      <c r="I76" s="178"/>
      <c r="J76" s="57"/>
    </row>
    <row r="77" spans="1:10" x14ac:dyDescent="0.25">
      <c r="A77" s="56"/>
      <c r="B77" s="214" t="s">
        <v>50</v>
      </c>
      <c r="C77" s="215"/>
      <c r="D77" s="216"/>
      <c r="E77" s="95">
        <v>1105142</v>
      </c>
      <c r="F77" s="95">
        <v>1105142</v>
      </c>
      <c r="G77" s="95">
        <v>916790</v>
      </c>
      <c r="H77" s="118">
        <f>IF($H$57=Lists!$D$8, IFERROR(F77-E77, ""), IF($H$57=Lists!$D$9, IFERROR(G77-E77, ""), IFERROR(G77-F77, "")))</f>
        <v>-188352</v>
      </c>
      <c r="I77" s="83"/>
      <c r="J77" s="57"/>
    </row>
    <row r="78" spans="1:10" ht="9.9499999999999993" customHeight="1" x14ac:dyDescent="0.25">
      <c r="A78" s="56"/>
      <c r="B78" s="28"/>
      <c r="C78" s="28"/>
      <c r="D78" s="28"/>
      <c r="E78" s="29"/>
      <c r="F78" s="29"/>
      <c r="G78" s="29"/>
      <c r="H78" s="30"/>
      <c r="I78" s="96"/>
      <c r="J78" s="57"/>
    </row>
    <row r="79" spans="1:10" x14ac:dyDescent="0.25">
      <c r="A79" s="56"/>
      <c r="B79" s="176" t="s">
        <v>12</v>
      </c>
      <c r="C79" s="177"/>
      <c r="D79" s="177"/>
      <c r="E79" s="177"/>
      <c r="F79" s="177"/>
      <c r="G79" s="177"/>
      <c r="H79" s="177"/>
      <c r="I79" s="178"/>
      <c r="J79" s="57"/>
    </row>
    <row r="80" spans="1:10" x14ac:dyDescent="0.25">
      <c r="A80" s="56"/>
      <c r="B80" s="12" t="s">
        <v>44</v>
      </c>
      <c r="C80" s="13"/>
      <c r="D80" s="14"/>
      <c r="E80" s="97">
        <v>135724</v>
      </c>
      <c r="F80" s="97">
        <v>135724</v>
      </c>
      <c r="G80" s="134">
        <v>90184</v>
      </c>
      <c r="H80" s="31">
        <f>IF($H$57=Lists!$D$8, IFERROR(F80-E80, ""), IF($H$57=Lists!$D$9, IFERROR(G80-E80, ""), IFERROR(G80-F80, "")))</f>
        <v>-45540</v>
      </c>
      <c r="I80" s="83"/>
      <c r="J80" s="57"/>
    </row>
    <row r="81" spans="1:10" x14ac:dyDescent="0.25">
      <c r="A81" s="56"/>
      <c r="B81" s="15" t="s">
        <v>165</v>
      </c>
      <c r="D81" s="16"/>
      <c r="E81" s="97">
        <v>508863</v>
      </c>
      <c r="F81" s="97">
        <v>508863</v>
      </c>
      <c r="G81" s="98">
        <v>984852</v>
      </c>
      <c r="H81" s="31">
        <f>IF($H$57=Lists!$D$8, IFERROR(F81-E81, ""), IF($H$57=Lists!$D$9, IFERROR(G81-E81, ""), IFERROR(G81-F81, "")))</f>
        <v>475989</v>
      </c>
      <c r="I81" s="83"/>
      <c r="J81" s="57"/>
    </row>
    <row r="82" spans="1:10" x14ac:dyDescent="0.25">
      <c r="A82" s="56"/>
      <c r="B82" s="15" t="s">
        <v>167</v>
      </c>
      <c r="D82" s="16"/>
      <c r="E82" s="97">
        <v>492652</v>
      </c>
      <c r="F82" s="97">
        <v>492652</v>
      </c>
      <c r="G82" s="98">
        <v>208579.6</v>
      </c>
      <c r="H82" s="31">
        <f>IF($H$57=Lists!$D$8, IFERROR(F82-E82, ""), IF($H$57=Lists!$D$9, IFERROR(G82-E82, ""), IFERROR(G82-F82, "")))</f>
        <v>-284072.40000000002</v>
      </c>
      <c r="I82" s="83"/>
      <c r="J82" s="57"/>
    </row>
    <row r="83" spans="1:10" x14ac:dyDescent="0.25">
      <c r="A83" s="56"/>
      <c r="B83" s="15" t="s">
        <v>166</v>
      </c>
      <c r="D83" s="16"/>
      <c r="E83" s="97">
        <v>238686</v>
      </c>
      <c r="F83" s="97">
        <v>238686</v>
      </c>
      <c r="G83" s="97"/>
      <c r="H83" s="31">
        <f>IF($H$57=Lists!$D$8, IFERROR(F83-E83, ""), IF($H$57=Lists!$D$9, IFERROR(G83-E83, ""), IFERROR(G83-F83, "")))</f>
        <v>-238686</v>
      </c>
      <c r="I83" s="83"/>
      <c r="J83" s="57"/>
    </row>
    <row r="84" spans="1:10" x14ac:dyDescent="0.25">
      <c r="A84" s="56"/>
      <c r="B84" s="15" t="s">
        <v>168</v>
      </c>
      <c r="D84" s="16"/>
      <c r="E84" s="97">
        <v>0</v>
      </c>
      <c r="F84" s="97"/>
      <c r="G84" s="97"/>
      <c r="H84" s="32">
        <f>IF($H$57=Lists!$D$8, IFERROR(F84-E84, ""), IF($H$57=Lists!$D$9, IFERROR(G84-E84, ""), IFERROR(G84-F84, "")))</f>
        <v>0</v>
      </c>
      <c r="I84" s="83"/>
      <c r="J84" s="57"/>
    </row>
    <row r="85" spans="1:10" x14ac:dyDescent="0.25">
      <c r="A85" s="56"/>
      <c r="B85" s="15" t="s">
        <v>13</v>
      </c>
      <c r="D85" s="16"/>
      <c r="E85" s="97">
        <v>71387</v>
      </c>
      <c r="F85" s="97">
        <v>71387</v>
      </c>
      <c r="G85" s="98"/>
      <c r="H85" s="31">
        <f>IF($H$57=Lists!$D$8, IFERROR(F85-E85, ""), IF($H$57=Lists!$D$9, IFERROR(G85-E85, ""), IFERROR(G85-F85, "")))</f>
        <v>-71387</v>
      </c>
      <c r="I85" s="99"/>
      <c r="J85" s="57"/>
    </row>
    <row r="86" spans="1:10" x14ac:dyDescent="0.25">
      <c r="A86" s="56"/>
      <c r="B86" s="158" t="s">
        <v>14</v>
      </c>
      <c r="C86" s="159"/>
      <c r="D86" s="160"/>
      <c r="E86" s="34">
        <f>SUM(E80:E85)</f>
        <v>1447312</v>
      </c>
      <c r="F86" s="34">
        <f>SUM(F80:F85)</f>
        <v>1447312</v>
      </c>
      <c r="G86" s="34">
        <f>SUM(G80:G85)</f>
        <v>1283615.6000000001</v>
      </c>
      <c r="H86" s="35">
        <f>IF($H$57=Lists!$D$8, IFERROR(F86-E86, ""), IF($H$57=Lists!$D$9, IFERROR(G86-E86, ""), IFERROR(G86-F86, "")))</f>
        <v>-163696.39999999991</v>
      </c>
      <c r="I86" s="100"/>
      <c r="J86" s="57"/>
    </row>
    <row r="87" spans="1:10" ht="9.9499999999999993" customHeight="1" x14ac:dyDescent="0.25">
      <c r="A87" s="56"/>
      <c r="J87" s="57"/>
    </row>
    <row r="88" spans="1:10" x14ac:dyDescent="0.25">
      <c r="A88" s="56"/>
      <c r="B88" s="176" t="s">
        <v>15</v>
      </c>
      <c r="C88" s="177"/>
      <c r="D88" s="177"/>
      <c r="E88" s="177"/>
      <c r="F88" s="177"/>
      <c r="G88" s="177"/>
      <c r="H88" s="177"/>
      <c r="I88" s="178"/>
      <c r="J88" s="57"/>
    </row>
    <row r="89" spans="1:10" ht="14.45" customHeight="1" x14ac:dyDescent="0.25">
      <c r="A89" s="56"/>
      <c r="B89" s="12" t="s">
        <v>45</v>
      </c>
      <c r="C89" s="13"/>
      <c r="D89" s="14"/>
      <c r="E89" s="97">
        <v>1198564</v>
      </c>
      <c r="F89" s="97">
        <v>1198564</v>
      </c>
      <c r="G89" s="98"/>
      <c r="H89" s="36">
        <f>IF($H$57=Lists!$D$8, IFERROR(F89-E89, ""), IF($H$57=Lists!$D$9, IFERROR(G89-E89, ""), IFERROR(G89-F89, "")))</f>
        <v>-1198564</v>
      </c>
      <c r="I89" s="83"/>
      <c r="J89" s="57"/>
    </row>
    <row r="90" spans="1:10" x14ac:dyDescent="0.25">
      <c r="A90" s="56"/>
      <c r="B90" s="15" t="s">
        <v>46</v>
      </c>
      <c r="D90" s="16"/>
      <c r="E90" s="97"/>
      <c r="F90" s="97">
        <v>0</v>
      </c>
      <c r="G90" s="98"/>
      <c r="H90" s="36">
        <f>IF($H$57=Lists!$D$8, IFERROR(F90-E90, ""), IF($H$57=Lists!$D$9, IFERROR(G90-E90, ""), IFERROR(G90-F90, "")))</f>
        <v>0</v>
      </c>
      <c r="I90" s="99"/>
      <c r="J90" s="57"/>
    </row>
    <row r="91" spans="1:10" x14ac:dyDescent="0.25">
      <c r="A91" s="56"/>
      <c r="B91" s="15" t="s">
        <v>47</v>
      </c>
      <c r="D91" s="16"/>
      <c r="E91" s="97">
        <v>7747861</v>
      </c>
      <c r="F91" s="97">
        <v>7747861</v>
      </c>
      <c r="G91" s="97"/>
      <c r="H91" s="37">
        <f>IF($H$57=Lists!$D$8, IFERROR(F91-E91, ""), IF($H$57=Lists!$D$9, IFERROR(G91-E91, ""), IFERROR(G91-F91, "")))</f>
        <v>-7747861</v>
      </c>
      <c r="I91" s="99"/>
      <c r="J91" s="57"/>
    </row>
    <row r="92" spans="1:10" x14ac:dyDescent="0.25">
      <c r="A92" s="56"/>
      <c r="B92" s="155" t="s">
        <v>51</v>
      </c>
      <c r="C92" s="156"/>
      <c r="D92" s="157"/>
      <c r="E92" s="38">
        <f>SUM(E89:E91)</f>
        <v>8946425</v>
      </c>
      <c r="F92" s="38">
        <f t="shared" ref="F92:G92" si="5">SUM(F89:F91)</f>
        <v>8946425</v>
      </c>
      <c r="G92" s="38">
        <f t="shared" si="5"/>
        <v>0</v>
      </c>
      <c r="H92" s="36">
        <f>IF($H$57=Lists!$D$8, IFERROR(F92-E92, ""), IF($H$57=Lists!$D$9, IFERROR(G92-E92, ""), IFERROR(G92-F92, "")))</f>
        <v>-8946425</v>
      </c>
      <c r="I92" s="100"/>
      <c r="J92" s="57"/>
    </row>
    <row r="93" spans="1:10" x14ac:dyDescent="0.25">
      <c r="A93" s="56"/>
      <c r="B93" s="15" t="s">
        <v>48</v>
      </c>
      <c r="D93" s="16"/>
      <c r="E93" s="97">
        <v>448221</v>
      </c>
      <c r="F93" s="97">
        <v>448221</v>
      </c>
      <c r="G93" s="98"/>
      <c r="H93" s="36">
        <f>IF($H$57=Lists!$D$8, IFERROR(F93-E93, ""), IF($H$57=Lists!$D$9, IFERROR(G93-E93, ""), IFERROR(G93-F93, "")))</f>
        <v>-448221</v>
      </c>
      <c r="I93" s="99"/>
      <c r="J93" s="57"/>
    </row>
    <row r="94" spans="1:10" x14ac:dyDescent="0.25">
      <c r="A94" s="56"/>
      <c r="B94" s="15" t="s">
        <v>49</v>
      </c>
      <c r="D94" s="16"/>
      <c r="E94" s="97"/>
      <c r="F94" s="97"/>
      <c r="G94" s="97"/>
      <c r="H94" s="36">
        <f>IF($H$57=Lists!$D$8, IFERROR(F94-E94, ""), IF($H$57=Lists!$D$9, IFERROR(G94-E94, ""), IFERROR(G94-F94, "")))</f>
        <v>0</v>
      </c>
      <c r="I94" s="99"/>
      <c r="J94" s="57"/>
    </row>
    <row r="95" spans="1:10" x14ac:dyDescent="0.25">
      <c r="A95" s="56"/>
      <c r="B95" s="15" t="s">
        <v>40</v>
      </c>
      <c r="D95" s="16"/>
      <c r="E95" s="97">
        <v>770361</v>
      </c>
      <c r="F95" s="97">
        <v>770361</v>
      </c>
      <c r="G95" s="97"/>
      <c r="H95" s="36">
        <f>IF($H$57=Lists!$D$8, IFERROR(F95-E95, ""), IF($H$57=Lists!$D$9, IFERROR(G95-E95, ""), IFERROR(G95-F95, "")))</f>
        <v>-770361</v>
      </c>
      <c r="I95" s="99"/>
      <c r="J95" s="57"/>
    </row>
    <row r="96" spans="1:10" x14ac:dyDescent="0.25">
      <c r="A96" s="56"/>
      <c r="B96" s="15" t="str">
        <f>IF(C54=Lists!J3, "GCCM Costs", IF(C54=Lists!J4, "Design-Build Costs", ""))</f>
        <v/>
      </c>
      <c r="D96" s="16"/>
      <c r="E96" s="97"/>
      <c r="F96" s="97"/>
      <c r="G96" s="97"/>
      <c r="H96" s="36">
        <f>IF($H$57=Lists!$D$8, IFERROR(F96-E96, ""), IF($H$57=Lists!$D$9, IFERROR(G96-E96, ""), IFERROR(G96-F96, "")))</f>
        <v>0</v>
      </c>
      <c r="I96" s="99"/>
      <c r="J96" s="57"/>
    </row>
    <row r="97" spans="1:10" x14ac:dyDescent="0.25">
      <c r="A97" s="56"/>
      <c r="B97" s="15" t="str">
        <f>IF(C54=Lists!J3, "GCCM Risk Contingency", "")</f>
        <v/>
      </c>
      <c r="D97" s="16"/>
      <c r="E97" s="97"/>
      <c r="F97" s="97"/>
      <c r="G97" s="97"/>
      <c r="H97" s="36">
        <f>IF($H$57=Lists!$D$8, IFERROR(F97-E97, ""), IF($H$57=Lists!$D$9, IFERROR(G97-E97, ""), IFERROR(G97-F97, "")))</f>
        <v>0</v>
      </c>
      <c r="I97" s="99"/>
      <c r="J97" s="57"/>
    </row>
    <row r="98" spans="1:10" x14ac:dyDescent="0.25">
      <c r="A98" s="56"/>
      <c r="B98" s="158" t="s">
        <v>52</v>
      </c>
      <c r="C98" s="159"/>
      <c r="D98" s="160"/>
      <c r="E98" s="38">
        <f>SUM(E92:E97)</f>
        <v>10165007</v>
      </c>
      <c r="F98" s="38">
        <f t="shared" ref="F98:G98" si="6">SUM(F92:F97)</f>
        <v>10165007</v>
      </c>
      <c r="G98" s="38">
        <f t="shared" si="6"/>
        <v>0</v>
      </c>
      <c r="H98" s="39">
        <f>IF($H$57=Lists!$D$8, IFERROR(F98-E98, ""), IF($H$57=Lists!$D$9, IFERROR(G98-E98, ""), IFERROR(G98-F98, "")))</f>
        <v>-10165007</v>
      </c>
      <c r="I98" s="84"/>
      <c r="J98" s="57"/>
    </row>
    <row r="99" spans="1:10" ht="9.9499999999999993" customHeight="1" x14ac:dyDescent="0.25">
      <c r="A99" s="56"/>
      <c r="J99" s="57"/>
    </row>
    <row r="100" spans="1:10" x14ac:dyDescent="0.25">
      <c r="A100" s="56"/>
      <c r="B100" s="176" t="s">
        <v>16</v>
      </c>
      <c r="C100" s="177"/>
      <c r="D100" s="177"/>
      <c r="E100" s="177"/>
      <c r="F100" s="177"/>
      <c r="G100" s="177"/>
      <c r="H100" s="177"/>
      <c r="I100" s="178"/>
      <c r="J100" s="57"/>
    </row>
    <row r="101" spans="1:10" x14ac:dyDescent="0.25">
      <c r="A101" s="56"/>
      <c r="B101" s="40" t="s">
        <v>17</v>
      </c>
      <c r="D101" s="16"/>
      <c r="E101" s="101">
        <v>203605</v>
      </c>
      <c r="F101" s="101">
        <v>203605</v>
      </c>
      <c r="G101" s="102"/>
      <c r="H101" s="41">
        <f>IF($H$57=Lists!$D$8, IFERROR(F101-E101, ""), IF($H$57=Lists!$D$9, IFERROR(G101-E101, ""), IFERROR(G101-F101, "")))</f>
        <v>-203605</v>
      </c>
      <c r="I101" s="103"/>
      <c r="J101" s="104"/>
    </row>
    <row r="102" spans="1:10" x14ac:dyDescent="0.25">
      <c r="A102" s="56"/>
      <c r="B102" s="40" t="s">
        <v>18</v>
      </c>
      <c r="D102" s="16"/>
      <c r="E102" s="101">
        <v>65179</v>
      </c>
      <c r="F102" s="101">
        <v>65179</v>
      </c>
      <c r="G102" s="102">
        <v>0</v>
      </c>
      <c r="H102" s="41">
        <f>IF($H$57=Lists!$D$8, IFERROR(F102-E102, ""), IF($H$57=Lists!$D$9, IFERROR(G102-E102, ""), IFERROR(G102-F102, "")))</f>
        <v>-65179</v>
      </c>
      <c r="I102" s="103"/>
      <c r="J102" s="104"/>
    </row>
    <row r="103" spans="1:10" x14ac:dyDescent="0.25">
      <c r="A103" s="56"/>
      <c r="B103" s="40" t="s">
        <v>53</v>
      </c>
      <c r="D103" s="16"/>
      <c r="E103" s="97">
        <v>114672</v>
      </c>
      <c r="F103" s="97">
        <v>114672</v>
      </c>
      <c r="G103" s="98">
        <v>35799.599999999999</v>
      </c>
      <c r="H103" s="42">
        <f>IF($H$57=Lists!$D$8, IFERROR(F103-E103, ""), IF($H$57=Lists!$D$9, IFERROR(G103-E103, ""), IFERROR(G103-F103, "")))</f>
        <v>-78872.399999999994</v>
      </c>
      <c r="I103" s="83"/>
      <c r="J103" s="57"/>
    </row>
    <row r="104" spans="1:10" x14ac:dyDescent="0.25">
      <c r="A104" s="56"/>
      <c r="B104" s="40" t="s">
        <v>147</v>
      </c>
      <c r="D104" s="16"/>
      <c r="E104" s="97"/>
      <c r="F104" s="97"/>
      <c r="G104" s="105"/>
      <c r="H104" s="43">
        <f>IF($H$57=Lists!$D$8, IFERROR(F104-E104, ""), IF($H$57=Lists!$D$9, IFERROR(G104-E104, ""), IFERROR(G104-F104, "")))</f>
        <v>0</v>
      </c>
      <c r="I104" s="103"/>
      <c r="J104" s="104"/>
    </row>
    <row r="105" spans="1:10" ht="15.75" thickBot="1" x14ac:dyDescent="0.3">
      <c r="A105" s="56"/>
      <c r="B105" s="161" t="s">
        <v>54</v>
      </c>
      <c r="C105" s="162"/>
      <c r="D105" s="163"/>
      <c r="E105" s="44">
        <f>SUM(E101:E104)</f>
        <v>383456</v>
      </c>
      <c r="F105" s="44">
        <f>SUM(F101:F104)</f>
        <v>383456</v>
      </c>
      <c r="G105" s="44">
        <f>SUM(G101:G104)</f>
        <v>35799.599999999999</v>
      </c>
      <c r="H105" s="39">
        <f>IF($H$57=Lists!$D$8, IFERROR(F105-E105, ""), IF($H$57=Lists!$D$9, IFERROR(G105-E105, ""), IFERROR(G105-F105, "")))</f>
        <v>-347656.4</v>
      </c>
      <c r="I105" s="106"/>
      <c r="J105" s="104"/>
    </row>
    <row r="106" spans="1:10" ht="20.25" thickTop="1" thickBot="1" x14ac:dyDescent="0.35">
      <c r="A106" s="56"/>
      <c r="B106" s="107" t="s">
        <v>145</v>
      </c>
      <c r="C106" s="108"/>
      <c r="D106" s="108"/>
      <c r="E106" s="109">
        <f>SUM(E77,E86,E98,E105)</f>
        <v>13100917</v>
      </c>
      <c r="F106" s="109">
        <f>SUM(F77,F86,F98,F105)</f>
        <v>13100917</v>
      </c>
      <c r="G106" s="109">
        <f>SUM(G77,G86,G98,G105)</f>
        <v>2236205.2000000002</v>
      </c>
      <c r="H106" s="109">
        <f>SUM(H77,H86,H98,H105)</f>
        <v>-10864711.800000001</v>
      </c>
      <c r="I106" s="110"/>
      <c r="J106" s="104"/>
    </row>
    <row r="107" spans="1:10" ht="9.9499999999999993" customHeight="1" thickTop="1" x14ac:dyDescent="0.25">
      <c r="A107" s="56"/>
      <c r="B107" s="45"/>
      <c r="C107" s="45"/>
      <c r="D107" s="45"/>
      <c r="E107" s="46"/>
      <c r="F107" s="46"/>
      <c r="G107" s="46"/>
      <c r="H107" s="46"/>
      <c r="I107" s="111"/>
      <c r="J107" s="104"/>
    </row>
    <row r="108" spans="1:10" s="1" customFormat="1" x14ac:dyDescent="0.25">
      <c r="A108" s="60"/>
      <c r="B108" s="164" t="str">
        <f>IF(ReportType=Lists!$O$2, "", "Close-Out Information")</f>
        <v/>
      </c>
      <c r="C108" s="165"/>
      <c r="D108" s="165"/>
      <c r="E108" s="165"/>
      <c r="F108" s="165"/>
      <c r="G108" s="165"/>
      <c r="H108" s="165"/>
      <c r="I108" s="166"/>
      <c r="J108" s="61"/>
    </row>
    <row r="109" spans="1:10" s="1" customFormat="1" x14ac:dyDescent="0.25">
      <c r="A109" s="60"/>
      <c r="B109" s="47"/>
      <c r="C109" s="174"/>
      <c r="D109" s="174"/>
      <c r="E109" s="174" t="str">
        <f>IF(ReportType=Lists!$O$2, "", "NOTES")</f>
        <v/>
      </c>
      <c r="F109" s="174"/>
      <c r="G109" s="174"/>
      <c r="H109" s="174"/>
      <c r="I109" s="175"/>
      <c r="J109" s="61"/>
    </row>
    <row r="110" spans="1:10" ht="15" customHeight="1" x14ac:dyDescent="0.25">
      <c r="A110" s="56"/>
      <c r="B110" s="80" t="str">
        <f>IF(ReportType=Lists!$O$2, "", "Number of Change Orders")</f>
        <v/>
      </c>
      <c r="C110" s="167"/>
      <c r="D110" s="168"/>
      <c r="E110" s="171"/>
      <c r="F110" s="172"/>
      <c r="G110" s="172"/>
      <c r="H110" s="172"/>
      <c r="I110" s="173"/>
      <c r="J110" s="57"/>
    </row>
    <row r="111" spans="1:10" ht="15" customHeight="1" x14ac:dyDescent="0.25">
      <c r="A111" s="56"/>
      <c r="B111" s="80" t="str">
        <f>IF(ReportType=Lists!$O$2, "", "Total Value of Change Orders")</f>
        <v/>
      </c>
      <c r="C111" s="179"/>
      <c r="D111" s="180"/>
      <c r="E111" s="120"/>
      <c r="F111" s="121"/>
      <c r="G111" s="121"/>
      <c r="H111" s="121"/>
      <c r="I111" s="122"/>
      <c r="J111" s="57"/>
    </row>
    <row r="112" spans="1:10" ht="15" customHeight="1" x14ac:dyDescent="0.25">
      <c r="A112" s="56"/>
      <c r="B112" s="80" t="str">
        <f>IF(ReportType=Lists!$O$2, "", "Outstanding Liabilities")</f>
        <v/>
      </c>
      <c r="C112" s="179"/>
      <c r="D112" s="180"/>
      <c r="E112" s="120"/>
      <c r="F112" s="121"/>
      <c r="G112" s="121"/>
      <c r="H112" s="121"/>
      <c r="I112" s="122"/>
      <c r="J112" s="57"/>
    </row>
    <row r="113" spans="1:10" x14ac:dyDescent="0.25">
      <c r="A113" s="56"/>
      <c r="B113" s="18" t="str">
        <f>IF(ReportType=Lists!$O$2, "", "Unsettled Claims")</f>
        <v/>
      </c>
      <c r="C113" s="169"/>
      <c r="D113" s="170"/>
      <c r="E113" s="171"/>
      <c r="F113" s="172"/>
      <c r="G113" s="172"/>
      <c r="H113" s="172"/>
      <c r="I113" s="173"/>
      <c r="J113" s="57"/>
    </row>
    <row r="114" spans="1:10" ht="9.9499999999999993" customHeight="1" x14ac:dyDescent="0.25">
      <c r="A114" s="56"/>
      <c r="J114" s="57"/>
    </row>
    <row r="115" spans="1:10" ht="15.75" thickBot="1" x14ac:dyDescent="0.3">
      <c r="A115" s="56"/>
      <c r="B115" s="1" t="s">
        <v>20</v>
      </c>
      <c r="J115" s="57"/>
    </row>
    <row r="116" spans="1:10" x14ac:dyDescent="0.25">
      <c r="A116" s="56"/>
      <c r="B116" s="146" t="s">
        <v>224</v>
      </c>
      <c r="C116" s="147"/>
      <c r="D116" s="147"/>
      <c r="E116" s="147"/>
      <c r="F116" s="147"/>
      <c r="G116" s="147"/>
      <c r="H116" s="147"/>
      <c r="I116" s="148"/>
      <c r="J116" s="57"/>
    </row>
    <row r="117" spans="1:10" x14ac:dyDescent="0.25">
      <c r="A117" s="56"/>
      <c r="B117" s="149"/>
      <c r="C117" s="150"/>
      <c r="D117" s="150"/>
      <c r="E117" s="150"/>
      <c r="F117" s="150"/>
      <c r="G117" s="150"/>
      <c r="H117" s="150"/>
      <c r="I117" s="151"/>
      <c r="J117" s="57"/>
    </row>
    <row r="118" spans="1:10" x14ac:dyDescent="0.25">
      <c r="A118" s="56"/>
      <c r="B118" s="149"/>
      <c r="C118" s="150"/>
      <c r="D118" s="150"/>
      <c r="E118" s="150"/>
      <c r="F118" s="150"/>
      <c r="G118" s="150"/>
      <c r="H118" s="150"/>
      <c r="I118" s="151"/>
      <c r="J118" s="57"/>
    </row>
    <row r="119" spans="1:10" x14ac:dyDescent="0.25">
      <c r="A119" s="56"/>
      <c r="B119" s="149"/>
      <c r="C119" s="150"/>
      <c r="D119" s="150"/>
      <c r="E119" s="150"/>
      <c r="F119" s="150"/>
      <c r="G119" s="150"/>
      <c r="H119" s="150"/>
      <c r="I119" s="151"/>
      <c r="J119" s="57"/>
    </row>
    <row r="120" spans="1:10" x14ac:dyDescent="0.25">
      <c r="A120" s="56"/>
      <c r="B120" s="149"/>
      <c r="C120" s="150"/>
      <c r="D120" s="150"/>
      <c r="E120" s="150"/>
      <c r="F120" s="150"/>
      <c r="G120" s="150"/>
      <c r="H120" s="150"/>
      <c r="I120" s="151"/>
      <c r="J120" s="57"/>
    </row>
    <row r="121" spans="1:10" x14ac:dyDescent="0.25">
      <c r="A121" s="56"/>
      <c r="B121" s="149"/>
      <c r="C121" s="150"/>
      <c r="D121" s="150"/>
      <c r="E121" s="150"/>
      <c r="F121" s="150"/>
      <c r="G121" s="150"/>
      <c r="H121" s="150"/>
      <c r="I121" s="151"/>
      <c r="J121" s="57"/>
    </row>
    <row r="122" spans="1:10" x14ac:dyDescent="0.25">
      <c r="A122" s="56"/>
      <c r="B122" s="149"/>
      <c r="C122" s="150"/>
      <c r="D122" s="150"/>
      <c r="E122" s="150"/>
      <c r="F122" s="150"/>
      <c r="G122" s="150"/>
      <c r="H122" s="150"/>
      <c r="I122" s="151"/>
      <c r="J122" s="57"/>
    </row>
    <row r="123" spans="1:10" x14ac:dyDescent="0.25">
      <c r="A123" s="56"/>
      <c r="B123" s="149"/>
      <c r="C123" s="150"/>
      <c r="D123" s="150"/>
      <c r="E123" s="150"/>
      <c r="F123" s="150"/>
      <c r="G123" s="150"/>
      <c r="H123" s="150"/>
      <c r="I123" s="151"/>
      <c r="J123" s="57"/>
    </row>
    <row r="124" spans="1:10" x14ac:dyDescent="0.25">
      <c r="A124" s="56"/>
      <c r="B124" s="149"/>
      <c r="C124" s="150"/>
      <c r="D124" s="150"/>
      <c r="E124" s="150"/>
      <c r="F124" s="150"/>
      <c r="G124" s="150"/>
      <c r="H124" s="150"/>
      <c r="I124" s="151"/>
      <c r="J124" s="57"/>
    </row>
    <row r="125" spans="1:10" x14ac:dyDescent="0.25">
      <c r="A125" s="56"/>
      <c r="B125" s="149"/>
      <c r="C125" s="150"/>
      <c r="D125" s="150"/>
      <c r="E125" s="150"/>
      <c r="F125" s="150"/>
      <c r="G125" s="150"/>
      <c r="H125" s="150"/>
      <c r="I125" s="151"/>
      <c r="J125" s="57"/>
    </row>
    <row r="126" spans="1:10" x14ac:dyDescent="0.25">
      <c r="A126" s="56"/>
      <c r="B126" s="149"/>
      <c r="C126" s="150"/>
      <c r="D126" s="150"/>
      <c r="E126" s="150"/>
      <c r="F126" s="150"/>
      <c r="G126" s="150"/>
      <c r="H126" s="150"/>
      <c r="I126" s="151"/>
      <c r="J126" s="57"/>
    </row>
    <row r="127" spans="1:10" x14ac:dyDescent="0.25">
      <c r="A127" s="56"/>
      <c r="B127" s="149"/>
      <c r="C127" s="150"/>
      <c r="D127" s="150"/>
      <c r="E127" s="150"/>
      <c r="F127" s="150"/>
      <c r="G127" s="150"/>
      <c r="H127" s="150"/>
      <c r="I127" s="151"/>
      <c r="J127" s="57"/>
    </row>
    <row r="128" spans="1:10" x14ac:dyDescent="0.25">
      <c r="A128" s="56"/>
      <c r="B128" s="149"/>
      <c r="C128" s="150"/>
      <c r="D128" s="150"/>
      <c r="E128" s="150"/>
      <c r="F128" s="150"/>
      <c r="G128" s="150"/>
      <c r="H128" s="150"/>
      <c r="I128" s="151"/>
      <c r="J128" s="57"/>
    </row>
    <row r="129" spans="1:10" x14ac:dyDescent="0.25">
      <c r="A129" s="56"/>
      <c r="B129" s="149"/>
      <c r="C129" s="150"/>
      <c r="D129" s="150"/>
      <c r="E129" s="150"/>
      <c r="F129" s="150"/>
      <c r="G129" s="150"/>
      <c r="H129" s="150"/>
      <c r="I129" s="151"/>
      <c r="J129" s="57"/>
    </row>
    <row r="130" spans="1:10" x14ac:dyDescent="0.25">
      <c r="A130" s="56"/>
      <c r="B130" s="149"/>
      <c r="C130" s="150"/>
      <c r="D130" s="150"/>
      <c r="E130" s="150"/>
      <c r="F130" s="150"/>
      <c r="G130" s="150"/>
      <c r="H130" s="150"/>
      <c r="I130" s="151"/>
      <c r="J130" s="57"/>
    </row>
    <row r="131" spans="1:10" x14ac:dyDescent="0.25">
      <c r="A131" s="56"/>
      <c r="B131" s="149"/>
      <c r="C131" s="150"/>
      <c r="D131" s="150"/>
      <c r="E131" s="150"/>
      <c r="F131" s="150"/>
      <c r="G131" s="150"/>
      <c r="H131" s="150"/>
      <c r="I131" s="151"/>
      <c r="J131" s="57"/>
    </row>
    <row r="132" spans="1:10" x14ac:dyDescent="0.25">
      <c r="A132" s="56"/>
      <c r="B132" s="149"/>
      <c r="C132" s="150"/>
      <c r="D132" s="150"/>
      <c r="E132" s="150"/>
      <c r="F132" s="150"/>
      <c r="G132" s="150"/>
      <c r="H132" s="150"/>
      <c r="I132" s="151"/>
      <c r="J132" s="57"/>
    </row>
    <row r="133" spans="1:10" x14ac:dyDescent="0.25">
      <c r="A133" s="56"/>
      <c r="B133" s="149"/>
      <c r="C133" s="150"/>
      <c r="D133" s="150"/>
      <c r="E133" s="150"/>
      <c r="F133" s="150"/>
      <c r="G133" s="150"/>
      <c r="H133" s="150"/>
      <c r="I133" s="151"/>
      <c r="J133" s="57"/>
    </row>
    <row r="134" spans="1:10" x14ac:dyDescent="0.25">
      <c r="A134" s="56"/>
      <c r="B134" s="149"/>
      <c r="C134" s="150"/>
      <c r="D134" s="150"/>
      <c r="E134" s="150"/>
      <c r="F134" s="150"/>
      <c r="G134" s="150"/>
      <c r="H134" s="150"/>
      <c r="I134" s="151"/>
      <c r="J134" s="57"/>
    </row>
    <row r="135" spans="1:10" ht="15.75" thickBot="1" x14ac:dyDescent="0.3">
      <c r="A135" s="56"/>
      <c r="B135" s="152"/>
      <c r="C135" s="153"/>
      <c r="D135" s="153"/>
      <c r="E135" s="153"/>
      <c r="F135" s="153"/>
      <c r="G135" s="153"/>
      <c r="H135" s="153"/>
      <c r="I135" s="154"/>
      <c r="J135" s="57"/>
    </row>
    <row r="136" spans="1:10" ht="9.9499999999999993" customHeight="1" thickBot="1" x14ac:dyDescent="0.3">
      <c r="A136" s="91"/>
      <c r="B136" s="63"/>
      <c r="C136" s="63"/>
      <c r="D136" s="63"/>
      <c r="E136" s="63"/>
      <c r="F136" s="63"/>
      <c r="G136" s="63"/>
      <c r="H136" s="63"/>
      <c r="I136" s="63"/>
      <c r="J136" s="93"/>
    </row>
    <row r="137" spans="1:10" ht="15.75" thickTop="1" x14ac:dyDescent="0.25"/>
  </sheetData>
  <sheetProtection formatCells="0" formatColumns="0" formatRows="0" insertRows="0" insertHyperlinks="0"/>
  <mergeCells count="53">
    <mergeCell ref="G52:H52"/>
    <mergeCell ref="G53:H53"/>
    <mergeCell ref="G54:H54"/>
    <mergeCell ref="B57:D57"/>
    <mergeCell ref="B65:I65"/>
    <mergeCell ref="B56:I56"/>
    <mergeCell ref="B79:I79"/>
    <mergeCell ref="B29:I29"/>
    <mergeCell ref="B51:I51"/>
    <mergeCell ref="A73:J73"/>
    <mergeCell ref="B75:D75"/>
    <mergeCell ref="C30:I30"/>
    <mergeCell ref="C31:D31"/>
    <mergeCell ref="E31:G31"/>
    <mergeCell ref="H31:H32"/>
    <mergeCell ref="I31:I32"/>
    <mergeCell ref="B77:D77"/>
    <mergeCell ref="E52:F52"/>
    <mergeCell ref="C52:D52"/>
    <mergeCell ref="C53:D53"/>
    <mergeCell ref="C54:D54"/>
    <mergeCell ref="B76:I76"/>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6:I135"/>
    <mergeCell ref="B92:D92"/>
    <mergeCell ref="B98:D98"/>
    <mergeCell ref="B105:D105"/>
    <mergeCell ref="B86:D86"/>
    <mergeCell ref="B108:I108"/>
    <mergeCell ref="C110:D110"/>
    <mergeCell ref="C113:D113"/>
    <mergeCell ref="E110:I110"/>
    <mergeCell ref="E113:I113"/>
    <mergeCell ref="C109:D109"/>
    <mergeCell ref="E109:I109"/>
    <mergeCell ref="B88:I88"/>
    <mergeCell ref="B100:I100"/>
    <mergeCell ref="C111:D111"/>
    <mergeCell ref="C112:D112"/>
  </mergeCells>
  <conditionalFormatting sqref="A113:J136 A111:C112 E111:J112 A1:J57 A60:J60 A58:D59 G58:J59 A63:J65 A61:D62 G61:J62 A71:J76 A66:D70 H66:J70 A78:J79 A77:D77 H77:J77 A86:J88 A80:D85 H80:J85 A92:J92 A89:D91 G89:J91 A96:J100 A93:D95 G93:J95 A104:J110 A101:D103 H101:J103">
    <cfRule type="expression" dxfId="10" priority="11">
      <formula>CELL("PROTECT", A1)=0</formula>
    </cfRule>
  </conditionalFormatting>
  <conditionalFormatting sqref="E96:I97">
    <cfRule type="expression" dxfId="9" priority="10">
      <formula>$B96=""</formula>
    </cfRule>
  </conditionalFormatting>
  <conditionalFormatting sqref="E58:F59">
    <cfRule type="expression" dxfId="8" priority="8">
      <formula>CELL("PROTECT", E58)=0</formula>
    </cfRule>
  </conditionalFormatting>
  <conditionalFormatting sqref="E61:F62">
    <cfRule type="expression" dxfId="7" priority="7">
      <formula>CELL("PROTECT", E61)=0</formula>
    </cfRule>
  </conditionalFormatting>
  <conditionalFormatting sqref="E66:G70">
    <cfRule type="expression" dxfId="6" priority="6">
      <formula>CELL("PROTECT", E66)=0</formula>
    </cfRule>
  </conditionalFormatting>
  <conditionalFormatting sqref="E77:G77">
    <cfRule type="expression" dxfId="5" priority="5">
      <formula>CELL("PROTECT", E77)=0</formula>
    </cfRule>
  </conditionalFormatting>
  <conditionalFormatting sqref="E80:G85">
    <cfRule type="expression" dxfId="4" priority="4">
      <formula>CELL("PROTECT", E80)=0</formula>
    </cfRule>
  </conditionalFormatting>
  <conditionalFormatting sqref="E89:F91">
    <cfRule type="expression" dxfId="3" priority="3">
      <formula>CELL("PROTECT", E89)=0</formula>
    </cfRule>
  </conditionalFormatting>
  <conditionalFormatting sqref="E93:F95">
    <cfRule type="expression" dxfId="2" priority="2">
      <formula>CELL("PROTECT", E93)=0</formula>
    </cfRule>
  </conditionalFormatting>
  <conditionalFormatting sqref="E101:G103">
    <cfRule type="expression" dxfId="1" priority="1">
      <formula>CELL("PROTECT", E101)=0</formula>
    </cfRule>
  </conditionalFormatting>
  <dataValidations count="1">
    <dataValidation type="list" allowBlank="1" showInputMessage="1" showErrorMessage="1" sqref="K64" xr:uid="{00000000-0002-0000-0100-000000000000}">
      <formula1>"PMoptions"</formula1>
    </dataValidation>
  </dataValidations>
  <hyperlinks>
    <hyperlink ref="C12" r:id="rId1" xr:uid="{C847FF0D-C561-48D6-80B9-F57AAFC20221}"/>
  </hyperlinks>
  <pageMargins left="0.45" right="0.45" top="0.5" bottom="0.5" header="0.3" footer="0.3"/>
  <pageSetup scale="66" fitToHeight="2" orientation="portrait" r:id="rId2"/>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C52:D52</xm:sqref>
        </x14:dataValidation>
        <x14:dataValidation type="list" allowBlank="1" showInputMessage="1" showErrorMessage="1" xr:uid="{00000000-0002-0000-0100-000002000000}">
          <x14:formula1>
            <xm:f>Lists!$D$2:$D$3</xm:f>
          </x14:formula1>
          <xm:sqref>G53:H54</xm:sqref>
        </x14:dataValidation>
        <x14:dataValidation type="list" allowBlank="1" showInputMessage="1" showErrorMessage="1" xr:uid="{00000000-0002-0000-0100-000003000000}">
          <x14:formula1>
            <xm:f>Lists!$F$2:$F$4</xm:f>
          </x14:formula1>
          <xm:sqref>G52:H52</xm:sqref>
        </x14:dataValidation>
        <x14:dataValidation type="list" allowBlank="1" showInputMessage="1" showErrorMessage="1" xr:uid="{00000000-0002-0000-0100-000004000000}">
          <x14:formula1>
            <xm:f>Lists!$J$2:$J$5</xm:f>
          </x14:formula1>
          <xm:sqref>C54:D54</xm:sqref>
        </x14:dataValidation>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293EF-5340-471E-8199-E7E833158C0A}">
  <dimension ref="A1:AE71"/>
  <sheetViews>
    <sheetView showGridLines="0" topLeftCell="A3" zoomScaleNormal="100" workbookViewId="0">
      <selection activeCell="G41" sqref="G41"/>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2023-12-18T21:42:33Z</dcterms:modified>
</cp:coreProperties>
</file>