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C77EFA71-E6C3-4F3F-9B9B-E40DD78C4FD5}" xr6:coauthVersionLast="36" xr6:coauthVersionMax="47"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 sheetId="6" r:id="rId3"/>
    <sheet name="Photo Gallery (2)" sheetId="7"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_xlnm.Print_Area" localSheetId="3">'Photo Gallery (2)'!$A$1:$R$86</definedName>
    <definedName name="procurement">[3]Sheet2!$D$12:$D$15</definedName>
    <definedName name="ReportType" localSheetId="3">'[2]Major Project Report'!$B$3</definedName>
    <definedName name="ReportType">'Major Project Report'!$B$3</definedName>
  </definedNames>
  <calcPr calcId="191029"/>
</workbook>
</file>

<file path=xl/calcChain.xml><?xml version="1.0" encoding="utf-8"?>
<calcChain xmlns="http://schemas.openxmlformats.org/spreadsheetml/2006/main">
  <c r="D45" i="3" l="1"/>
  <c r="E83" i="3" l="1"/>
  <c r="E82" i="3"/>
  <c r="E45"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<sst xmlns="http://schemas.openxmlformats.org/spreadsheetml/2006/main" count="247" uniqueCount="226">
  <si>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</si>
  <si>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</si>
  <si>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</si>
  <si>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</si>
  <si>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</si>
  <si>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</si>
  <si>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</si>
  <si>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</si>
  <si>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</si>
  <si>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</si>
  <si>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</si>
  <si>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</si>
  <si>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</si>
  <si>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</si>
  <si>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</si>
  <si>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</si>
  <si>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</si>
  <si>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</si>
  <si>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</si>
  <si>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</si>
  <si>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</si>
  <si>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</si>
  <si>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</si>
  <si>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</si>
  <si>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</si>
  <si>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</si>
  <si>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</si>
  <si>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</si>
  <si>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</si>
  <si>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</si>
  <si>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</si>
  <si>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</si>
  <si>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</si>
  <si>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</si>
  <si>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</si>
  <si>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</si>
  <si>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</si>
  <si>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</si>
  <si>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</si>
  <si>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</si>
  <si>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</si>
  <si>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</si>
  <si>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</si>
  <si>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</si>
  <si>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</si>
  <si>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</si>
  <si>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</si>
  <si>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</si>
  <si>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</si>
  <si>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</si>
  <si>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</si>
  <si>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</si>
  <si>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</si>
  <si>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</si>
  <si>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</si>
  <si>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</si>
  <si>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</si>
  <si>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</si>
  <si>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</si>
  <si>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</si>
  <si>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</si>
  <si>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</si>
  <si>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</si>
  <si>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</si>
  <si>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</si>
  <si>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</si>
  <si>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</si>
  <si>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</si>
  <si>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</si>
  <si>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</si>
  <si>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</si>
  <si>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</si>
  <si>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</si>
  <si>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</si>
  <si>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</si>
  <si>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</si>
  <si>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</si>
  <si>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</si>
  <si>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</si>
  <si>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</si>
  <si>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</si>
  <si>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</si>
  <si>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</si>
  <si>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</si>
  <si>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</si>
  <si>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</si>
  <si>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</si>
  <si>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</si>
  <si>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</si>
  <si>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</si>
  <si>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</si>
  <si>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</si>
  <si>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</si>
  <si>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</si>
  <si>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</si>
  <si>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</si>
  <si>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</si>
  <si>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</si>
  <si>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</si>
  <si>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</si>
  <si>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</si>
  <si>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</si>
  <si>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</si>
  <si>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</si>
  <si>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</si>
  <si>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</si>
  <si>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</si>
  <si>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</si>
  <si>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</si>
  <si>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</si>
  <si>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</si>
  <si>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</si>
  <si>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</si>
  <si>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</si>
  <si>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</si>
  <si>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</si>
  <si>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</si>
  <si>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</si>
  <si>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</si>
  <si>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</si>
  <si>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</si>
  <si>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</si>
  <si>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</si>
  <si>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</si>
  <si>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</si>
  <si>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</si>
  <si>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</si>
  <si>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</si>
  <si>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</si>
  <si>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</si>
  <si>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</si>
  <si>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</si>
  <si>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</si>
  <si>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</si>
  <si>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</si>
  <si>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</si>
  <si>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</si>
  <si>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</si>
  <si>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</si>
  <si>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</si>
  <si>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</si>
  <si>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</si>
  <si>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</si>
  <si>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</si>
  <si>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</si>
  <si>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</si>
  <si>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</si>
  <si>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</si>
  <si>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</si>
  <si>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</si>
  <si>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</si>
  <si>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</si>
  <si>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</si>
  <si>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</si>
  <si>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</si>
  <si>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</si>
  <si>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</si>
  <si>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</si>
  <si>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</si>
  <si>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</si>
  <si>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</si>
  <si>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</si>
  <si>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</si>
  <si>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</si>
  <si>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</si>
  <si>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</si>
  <si>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</si>
  <si>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</si>
  <si>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</si>
  <si>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</si>
  <si>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</si>
  <si>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</si>
  <si>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</si>
  <si>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</si>
  <si>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</si>
  <si>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</si>
  <si>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</si>
  <si>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</si>
  <si>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</si>
  <si>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</si>
  <si>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</si>
  <si>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</si>
  <si>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</si>
  <si>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</si>
  <si>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</si>
  <si>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</si>
  <si>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</si>
  <si>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</si>
  <si>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</si>
  <si>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</si>
  <si>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</si>
  <si>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</si>
  <si>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</si>
  <si>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</si>
  <si>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</si>
  <si>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</si>
  <si>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</si>
  <si>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</si>
  <si>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</si>
  <si>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</si>
  <si>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</si>
  <si>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</si>
  <si>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</si>
  <si>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</si>
  <si>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</si>
  <si>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</si>
  <si>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</si>
  <si>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</si>
  <si>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</si>
  <si>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</si>
  <si>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</si>
  <si>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</si>
  <si>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</si>
  <si>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</si>
  <si>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Spokane Falls Community College Fine and Applied Arts Replacement</t>
  </si>
  <si>
    <t>Clinton Brown</t>
  </si>
  <si>
    <t>509-533-4899</t>
  </si>
  <si>
    <t>clinton.brown@ccs.spokane.edu</t>
  </si>
  <si>
    <t>Project to replace the Fine Arts Building and the Photography Building on the SFCC Campus with a single structure. The building will contain classrooms, computer labs, faculty offices, student study spaces, and the specialized lab type space necessary for the instructional programs: Photography, media, drawing, painting, sculpture, ceramics, print-making, jewelry making, art history and appreciation, and more. Spaces will include studios, dark room(s), exhibition hall/galleries, and storage.</t>
  </si>
  <si>
    <t>U40</t>
  </si>
  <si>
    <t>A20</t>
  </si>
  <si>
    <t>C06</t>
  </si>
  <si>
    <t>057 - Other State Funding</t>
  </si>
  <si>
    <t>Fraud inv pymnt</t>
  </si>
  <si>
    <t>Project near completion but has been significantly delayed from current legal substanial completion date which remains at 8/5/23.  The contractor has pushed their finish date multiple times within the last 6 months without approval or just cause.  CCS is working closely with DES, the design team, and SBCTC to work toward project completion.  SFCC occupation of the building has been delayed from original Fall Quarter 2023 to Spring Quarter 2024.  Contractor delay and substantial oversight for quality control has created a need for the design team to request additional funding for construction administration.</t>
  </si>
  <si>
    <r>
      <t>Demolition: UFI A06505 Fine Arts 24,873 gsf / UFI A09540 Photography 10,401 gsf
Wa Arts Commission: 12/15/23:  - Artwork was successfully installed in September of 2023.  Note: The artist could be held responsible for potential project delays/costs due to the GC receiving artwork much later than anticipdated as well as the artist not being available for timely supervision of the installation.  Additionally, GC provided support for unloading pieces from shipping containers that was unforeseen and not accommodated by the artist or ArtsWa.
 - SFCC/CCS Administration has named the new facility ska-h</t>
    </r>
    <r>
      <rPr>
        <sz val="11"/>
        <color theme="1"/>
        <rFont val="Calibri"/>
        <family val="2"/>
      </rPr>
      <t>é</t>
    </r>
    <r>
      <rPr>
        <sz val="11"/>
        <color theme="1"/>
        <rFont val="Calibri"/>
        <family val="2"/>
        <scheme val="minor"/>
      </rPr>
      <t>t (anglicized) or sƛ̓x̣etkʷ (Salish) - meaning "rapids" or "fast water." This was the word that the tribes used to talk about Spokane Falls as well as a generalized name for the entire Spokane River.  SFCC collaborated with the Spokane Tribe.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</si>
</sst>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theme="1"/>
      <name val="Calibri"/>
      <family val="2"/>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7">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xf numFmtId="0" fontId="8" fillId="0" borderId="0" xfId="0" applyFont="1" applyBorder="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21">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1</xdr:col>
      <xdr:colOff>610111</xdr:colOff>
      <xdr:row>5</xdr:row>
      <xdr:rowOff>47613</xdr:rowOff>
    </xdr:from>
    <xdr:to>
      <xdr:col>6</xdr:col>
      <xdr:colOff>572010</xdr:colOff>
      <xdr:row>27</xdr:row>
      <xdr:rowOff>139053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4951" y="90867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483870</xdr:colOff>
      <xdr:row>28</xdr:row>
      <xdr:rowOff>53340</xdr:rowOff>
    </xdr:from>
    <xdr:to>
      <xdr:col>6</xdr:col>
      <xdr:colOff>560070</xdr:colOff>
      <xdr:row>29</xdr:row>
      <xdr:rowOff>100965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1108710" y="5120640"/>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East</a:t>
          </a:r>
          <a:r>
            <a:rPr lang="en-US" sz="1100" b="1" baseline="0">
              <a:solidFill>
                <a:schemeClr val="bg1"/>
              </a:solidFill>
            </a:rPr>
            <a:t> Entrance Walkway looking northeast</a:t>
          </a:r>
          <a:endParaRPr lang="en-US" sz="1100" b="1">
            <a:solidFill>
              <a:schemeClr val="bg1"/>
            </a:solidFill>
          </a:endParaRPr>
        </a:p>
      </xdr:txBody>
    </xdr:sp>
    <xdr:clientData fLocksWithSheet="0"/>
  </xdr:twoCellAnchor>
  <xdr:twoCellAnchor>
    <xdr:from>
      <xdr:col>9</xdr:col>
      <xdr:colOff>314512</xdr:colOff>
      <xdr:row>5</xdr:row>
      <xdr:rowOff>62853</xdr:rowOff>
    </xdr:from>
    <xdr:to>
      <xdr:col>15</xdr:col>
      <xdr:colOff>111341</xdr:colOff>
      <xdr:row>19</xdr:row>
      <xdr:rowOff>161935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32332" y="923913"/>
          <a:ext cx="3545869" cy="26594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130051</xdr:colOff>
      <xdr:row>25</xdr:row>
      <xdr:rowOff>116193</xdr:rowOff>
    </xdr:from>
    <xdr:to>
      <xdr:col>15</xdr:col>
      <xdr:colOff>91950</xdr:colOff>
      <xdr:row>48</xdr:row>
      <xdr:rowOff>24753</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72711" y="463485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25</xdr:col>
      <xdr:colOff>85912</xdr:colOff>
      <xdr:row>5</xdr:row>
      <xdr:rowOff>55233</xdr:rowOff>
    </xdr:from>
    <xdr:to>
      <xdr:col>30</xdr:col>
      <xdr:colOff>583781</xdr:colOff>
      <xdr:row>19</xdr:row>
      <xdr:rowOff>154315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059212" y="916293"/>
          <a:ext cx="3545869" cy="26594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236731</xdr:colOff>
      <xdr:row>5</xdr:row>
      <xdr:rowOff>70473</xdr:rowOff>
    </xdr:from>
    <xdr:to>
      <xdr:col>22</xdr:col>
      <xdr:colOff>594870</xdr:colOff>
      <xdr:row>27</xdr:row>
      <xdr:rowOff>161913</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653271" y="93153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617731</xdr:colOff>
      <xdr:row>35</xdr:row>
      <xdr:rowOff>78093</xdr:rowOff>
    </xdr:from>
    <xdr:to>
      <xdr:col>6</xdr:col>
      <xdr:colOff>579630</xdr:colOff>
      <xdr:row>57</xdr:row>
      <xdr:rowOff>169533</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242571" y="642555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229111</xdr:colOff>
      <xdr:row>35</xdr:row>
      <xdr:rowOff>177153</xdr:rowOff>
    </xdr:from>
    <xdr:to>
      <xdr:col>22</xdr:col>
      <xdr:colOff>587250</xdr:colOff>
      <xdr:row>58</xdr:row>
      <xdr:rowOff>85713</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645651" y="652461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535492</xdr:colOff>
      <xdr:row>20</xdr:row>
      <xdr:rowOff>70473</xdr:rowOff>
    </xdr:from>
    <xdr:to>
      <xdr:col>14</xdr:col>
      <xdr:colOff>611692</xdr:colOff>
      <xdr:row>21</xdr:row>
      <xdr:rowOff>118098</xdr:rowOff>
    </xdr:to>
    <xdr:sp macro="" textlink="" fLocksText="0">
      <xdr:nvSpPr>
        <xdr:cNvPr id="3" name="TextBox 2">
          <a:extLst>
            <a:ext uri="{FF2B5EF4-FFF2-40B4-BE49-F238E27FC236}">
              <a16:creationId xmlns:a16="http://schemas.microsoft.com/office/drawing/2014/main" id="{4A56880B-D370-4A8E-BF43-3C383029238E}"/>
            </a:ext>
          </a:extLst>
        </xdr:cNvPr>
        <xdr:cNvSpPr txBox="1"/>
      </xdr:nvSpPr>
      <xdr:spPr>
        <a:xfrm>
          <a:off x="5953312" y="367473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a:t>
          </a:r>
          <a:r>
            <a:rPr lang="en-US" sz="1100" b="1" baseline="0">
              <a:solidFill>
                <a:schemeClr val="bg1"/>
              </a:solidFill>
            </a:rPr>
            <a:t> elevation, Art Glass on second floor</a:t>
          </a:r>
          <a:endParaRPr lang="en-US" sz="1100" b="1">
            <a:solidFill>
              <a:schemeClr val="bg1"/>
            </a:solidFill>
          </a:endParaRPr>
        </a:p>
      </xdr:txBody>
    </xdr:sp>
    <xdr:clientData fLocksWithSheet="0"/>
  </xdr:twoCellAnchor>
  <xdr:twoCellAnchor>
    <xdr:from>
      <xdr:col>17</xdr:col>
      <xdr:colOff>213871</xdr:colOff>
      <xdr:row>28</xdr:row>
      <xdr:rowOff>62853</xdr:rowOff>
    </xdr:from>
    <xdr:to>
      <xdr:col>23</xdr:col>
      <xdr:colOff>76711</xdr:colOff>
      <xdr:row>29</xdr:row>
      <xdr:rowOff>110478</xdr:rowOff>
    </xdr:to>
    <xdr:sp macro="" textlink="" fLocksText="0">
      <xdr:nvSpPr>
        <xdr:cNvPr id="4" name="TextBox 3">
          <a:extLst>
            <a:ext uri="{FF2B5EF4-FFF2-40B4-BE49-F238E27FC236}">
              <a16:creationId xmlns:a16="http://schemas.microsoft.com/office/drawing/2014/main" id="{C465C6A8-744F-40F8-8586-14FBCD23A741}"/>
            </a:ext>
          </a:extLst>
        </xdr:cNvPr>
        <xdr:cNvSpPr txBox="1"/>
      </xdr:nvSpPr>
      <xdr:spPr>
        <a:xfrm>
          <a:off x="10630411" y="513015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patio</a:t>
          </a:r>
          <a:r>
            <a:rPr lang="en-US" sz="1100" b="1" baseline="0">
              <a:solidFill>
                <a:schemeClr val="bg1"/>
              </a:solidFill>
            </a:rPr>
            <a:t> and lobby glass looking east</a:t>
          </a:r>
          <a:endParaRPr lang="en-US" sz="1100" b="1">
            <a:solidFill>
              <a:schemeClr val="bg1"/>
            </a:solidFill>
          </a:endParaRPr>
        </a:p>
      </xdr:txBody>
    </xdr:sp>
    <xdr:clientData fLocksWithSheet="0"/>
  </xdr:twoCellAnchor>
  <xdr:twoCellAnchor>
    <xdr:from>
      <xdr:col>25</xdr:col>
      <xdr:colOff>238312</xdr:colOff>
      <xdr:row>20</xdr:row>
      <xdr:rowOff>39993</xdr:rowOff>
    </xdr:from>
    <xdr:to>
      <xdr:col>30</xdr:col>
      <xdr:colOff>390712</xdr:colOff>
      <xdr:row>21</xdr:row>
      <xdr:rowOff>87618</xdr:rowOff>
    </xdr:to>
    <xdr:sp macro="" textlink="" fLocksText="0">
      <xdr:nvSpPr>
        <xdr:cNvPr id="6" name="TextBox 5">
          <a:extLst>
            <a:ext uri="{FF2B5EF4-FFF2-40B4-BE49-F238E27FC236}">
              <a16:creationId xmlns:a16="http://schemas.microsoft.com/office/drawing/2014/main" id="{63CB86B2-37AE-414B-BF95-BB8EB5C4807F}"/>
            </a:ext>
          </a:extLst>
        </xdr:cNvPr>
        <xdr:cNvSpPr txBox="1"/>
      </xdr:nvSpPr>
      <xdr:spPr>
        <a:xfrm>
          <a:off x="15211612" y="364425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Lobby looking north</a:t>
          </a:r>
        </a:p>
      </xdr:txBody>
    </xdr:sp>
    <xdr:clientData fLocksWithSheet="0"/>
  </xdr:twoCellAnchor>
  <xdr:twoCellAnchor>
    <xdr:from>
      <xdr:col>1</xdr:col>
      <xdr:colOff>579631</xdr:colOff>
      <xdr:row>58</xdr:row>
      <xdr:rowOff>78093</xdr:rowOff>
    </xdr:from>
    <xdr:to>
      <xdr:col>7</xdr:col>
      <xdr:colOff>30991</xdr:colOff>
      <xdr:row>59</xdr:row>
      <xdr:rowOff>125718</xdr:rowOff>
    </xdr:to>
    <xdr:sp macro="" textlink="" fLocksText="0">
      <xdr:nvSpPr>
        <xdr:cNvPr id="8" name="TextBox 7">
          <a:extLst>
            <a:ext uri="{FF2B5EF4-FFF2-40B4-BE49-F238E27FC236}">
              <a16:creationId xmlns:a16="http://schemas.microsoft.com/office/drawing/2014/main" id="{93A011B4-77E4-4CAF-95E6-ACCE244EAB3B}"/>
            </a:ext>
          </a:extLst>
        </xdr:cNvPr>
        <xdr:cNvSpPr txBox="1"/>
      </xdr:nvSpPr>
      <xdr:spPr>
        <a:xfrm>
          <a:off x="1204471" y="1063179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t>
          </a:r>
          <a:r>
            <a:rPr lang="en-US" sz="1100" b="1" baseline="0">
              <a:solidFill>
                <a:schemeClr val="bg1"/>
              </a:solidFill>
            </a:rPr>
            <a:t>obby looking east</a:t>
          </a:r>
          <a:endParaRPr lang="en-US" sz="1100" b="1">
            <a:solidFill>
              <a:schemeClr val="bg1"/>
            </a:solidFill>
          </a:endParaRPr>
        </a:p>
      </xdr:txBody>
    </xdr:sp>
    <xdr:clientData fLocksWithSheet="0"/>
  </xdr:twoCellAnchor>
  <xdr:twoCellAnchor>
    <xdr:from>
      <xdr:col>9</xdr:col>
      <xdr:colOff>617731</xdr:colOff>
      <xdr:row>48</xdr:row>
      <xdr:rowOff>85713</xdr:rowOff>
    </xdr:from>
    <xdr:to>
      <xdr:col>15</xdr:col>
      <xdr:colOff>69091</xdr:colOff>
      <xdr:row>49</xdr:row>
      <xdr:rowOff>133338</xdr:rowOff>
    </xdr:to>
    <xdr:sp macro="" textlink="" fLocksText="0">
      <xdr:nvSpPr>
        <xdr:cNvPr id="9" name="TextBox 8">
          <a:extLst>
            <a:ext uri="{FF2B5EF4-FFF2-40B4-BE49-F238E27FC236}">
              <a16:creationId xmlns:a16="http://schemas.microsoft.com/office/drawing/2014/main" id="{746412CF-D95A-49C7-87CC-764CBECB8315}"/>
            </a:ext>
          </a:extLst>
        </xdr:cNvPr>
        <xdr:cNvSpPr txBox="1"/>
      </xdr:nvSpPr>
      <xdr:spPr>
        <a:xfrm>
          <a:off x="6035551" y="881061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r>
            <a:rPr lang="en-US" sz="1100" b="1" baseline="0">
              <a:solidFill>
                <a:schemeClr val="bg1"/>
              </a:solidFill>
            </a:rPr>
            <a:t> Main Entrance</a:t>
          </a:r>
          <a:endParaRPr lang="en-US" sz="1100" b="1">
            <a:solidFill>
              <a:schemeClr val="bg1"/>
            </a:solidFill>
          </a:endParaRPr>
        </a:p>
      </xdr:txBody>
    </xdr:sp>
    <xdr:clientData fLocksWithSheet="0"/>
  </xdr:twoCellAnchor>
  <xdr:twoCellAnchor>
    <xdr:from>
      <xdr:col>17</xdr:col>
      <xdr:colOff>198631</xdr:colOff>
      <xdr:row>58</xdr:row>
      <xdr:rowOff>169533</xdr:rowOff>
    </xdr:from>
    <xdr:to>
      <xdr:col>23</xdr:col>
      <xdr:colOff>61471</xdr:colOff>
      <xdr:row>60</xdr:row>
      <xdr:rowOff>34278</xdr:rowOff>
    </xdr:to>
    <xdr:sp macro="" textlink="" fLocksText="0">
      <xdr:nvSpPr>
        <xdr:cNvPr id="10" name="TextBox 9">
          <a:extLst>
            <a:ext uri="{FF2B5EF4-FFF2-40B4-BE49-F238E27FC236}">
              <a16:creationId xmlns:a16="http://schemas.microsoft.com/office/drawing/2014/main" id="{A0168667-1E55-472C-A40C-9D91B0FC3C8F}"/>
            </a:ext>
          </a:extLst>
        </xdr:cNvPr>
        <xdr:cNvSpPr txBox="1"/>
      </xdr:nvSpPr>
      <xdr:spPr>
        <a:xfrm>
          <a:off x="10615171" y="1072323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r>
            <a:rPr lang="en-US" sz="1100" b="1" baseline="0">
              <a:solidFill>
                <a:schemeClr val="bg1"/>
              </a:solidFill>
            </a:rPr>
            <a:t> Fire lane looking west</a:t>
          </a: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259976</xdr:colOff>
      <xdr:row>4</xdr:row>
      <xdr:rowOff>78559</xdr:rowOff>
    </xdr:from>
    <xdr:to>
      <xdr:col>7</xdr:col>
      <xdr:colOff>587854</xdr:colOff>
      <xdr:row>20</xdr:row>
      <xdr:rowOff>155738</xdr:rowOff>
    </xdr:to>
    <xdr:pic>
      <xdr:nvPicPr>
        <xdr:cNvPr id="2" name="Picture 1">
          <a:extLst>
            <a:ext uri="{FF2B5EF4-FFF2-40B4-BE49-F238E27FC236}">
              <a16:creationId xmlns:a16="http://schemas.microsoft.com/office/drawing/2014/main" id="{8239AD0D-EA53-4CA5-ADE7-09F1CDF78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69576" y="764359"/>
          <a:ext cx="3985478" cy="3125179"/>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216082</xdr:colOff>
      <xdr:row>21</xdr:row>
      <xdr:rowOff>37012</xdr:rowOff>
    </xdr:from>
    <xdr:to>
      <xdr:col>7</xdr:col>
      <xdr:colOff>265612</xdr:colOff>
      <xdr:row>22</xdr:row>
      <xdr:rowOff>113212</xdr:rowOff>
    </xdr:to>
    <xdr:sp macro="" textlink="" fLocksText="0">
      <xdr:nvSpPr>
        <xdr:cNvPr id="3" name="TextBox 2">
          <a:extLst>
            <a:ext uri="{FF2B5EF4-FFF2-40B4-BE49-F238E27FC236}">
              <a16:creationId xmlns:a16="http://schemas.microsoft.com/office/drawing/2014/main" id="{4BAFD120-68C3-4E31-99EA-C88EA13DFD2F}"/>
            </a:ext>
          </a:extLst>
        </xdr:cNvPr>
        <xdr:cNvSpPr txBox="1"/>
      </xdr:nvSpPr>
      <xdr:spPr>
        <a:xfrm>
          <a:off x="825682" y="3961312"/>
          <a:ext cx="370713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Slab on Grade Pour - East Wing, June 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381132</xdr:colOff>
      <xdr:row>3</xdr:row>
      <xdr:rowOff>114995</xdr:rowOff>
    </xdr:from>
    <xdr:to>
      <xdr:col>17</xdr:col>
      <xdr:colOff>88524</xdr:colOff>
      <xdr:row>20</xdr:row>
      <xdr:rowOff>7117</xdr:rowOff>
    </xdr:to>
    <xdr:pic>
      <xdr:nvPicPr>
        <xdr:cNvPr id="4" name="Picture 3">
          <a:extLst>
            <a:ext uri="{FF2B5EF4-FFF2-40B4-BE49-F238E27FC236}">
              <a16:creationId xmlns:a16="http://schemas.microsoft.com/office/drawing/2014/main" id="{4A362A02-DFB0-4494-A1DC-1046DFB161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77107" y="610295"/>
          <a:ext cx="3974592" cy="31306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269423</xdr:colOff>
      <xdr:row>20</xdr:row>
      <xdr:rowOff>76200</xdr:rowOff>
    </xdr:from>
    <xdr:to>
      <xdr:col>17</xdr:col>
      <xdr:colOff>32658</xdr:colOff>
      <xdr:row>21</xdr:row>
      <xdr:rowOff>181790</xdr:rowOff>
    </xdr:to>
    <xdr:sp macro="" textlink="" fLocksText="0">
      <xdr:nvSpPr>
        <xdr:cNvPr id="5" name="TextBox 4">
          <a:extLst>
            <a:ext uri="{FF2B5EF4-FFF2-40B4-BE49-F238E27FC236}">
              <a16:creationId xmlns:a16="http://schemas.microsoft.com/office/drawing/2014/main" id="{0433D21D-D403-47A0-85D0-05F774AFE05D}"/>
            </a:ext>
          </a:extLst>
        </xdr:cNvPr>
        <xdr:cNvSpPr txBox="1"/>
      </xdr:nvSpPr>
      <xdr:spPr>
        <a:xfrm>
          <a:off x="6165398" y="3810000"/>
          <a:ext cx="40304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Grade Pour - East Wing, June 2022</a:t>
          </a:r>
          <a:endParaRPr lang="en-US" sz="1100" b="1">
            <a:solidFill>
              <a:schemeClr val="bg1"/>
            </a:solidFill>
          </a:endParaRPr>
        </a:p>
      </xdr:txBody>
    </xdr:sp>
    <xdr:clientData fLocksWithSheet="0"/>
  </xdr:twoCellAnchor>
  <xdr:twoCellAnchor>
    <xdr:from>
      <xdr:col>2</xdr:col>
      <xdr:colOff>604300</xdr:colOff>
      <xdr:row>27</xdr:row>
      <xdr:rowOff>99237</xdr:rowOff>
    </xdr:from>
    <xdr:to>
      <xdr:col>6</xdr:col>
      <xdr:colOff>48483</xdr:colOff>
      <xdr:row>41</xdr:row>
      <xdr:rowOff>76605</xdr:rowOff>
    </xdr:to>
    <xdr:pic>
      <xdr:nvPicPr>
        <xdr:cNvPr id="6" name="Picture 5">
          <a:extLst>
            <a:ext uri="{FF2B5EF4-FFF2-40B4-BE49-F238E27FC236}">
              <a16:creationId xmlns:a16="http://schemas.microsoft.com/office/drawing/2014/main" id="{5833B50D-4FF4-4228-A5AE-07F8CDA29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23500" y="5166537"/>
          <a:ext cx="1882583" cy="26443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343612</xdr:colOff>
      <xdr:row>25</xdr:row>
      <xdr:rowOff>143412</xdr:rowOff>
    </xdr:from>
    <xdr:to>
      <xdr:col>17</xdr:col>
      <xdr:colOff>51004</xdr:colOff>
      <xdr:row>42</xdr:row>
      <xdr:rowOff>35536</xdr:rowOff>
    </xdr:to>
    <xdr:pic>
      <xdr:nvPicPr>
        <xdr:cNvPr id="7" name="Picture 6">
          <a:extLst>
            <a:ext uri="{FF2B5EF4-FFF2-40B4-BE49-F238E27FC236}">
              <a16:creationId xmlns:a16="http://schemas.microsoft.com/office/drawing/2014/main" id="{38A34EB2-01E0-4773-ABCA-04DE6B3E4F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239587" y="4829712"/>
          <a:ext cx="3974592" cy="313062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300587</xdr:colOff>
      <xdr:row>48</xdr:row>
      <xdr:rowOff>154083</xdr:rowOff>
    </xdr:from>
    <xdr:to>
      <xdr:col>8</xdr:col>
      <xdr:colOff>10884</xdr:colOff>
      <xdr:row>65</xdr:row>
      <xdr:rowOff>48385</xdr:rowOff>
    </xdr:to>
    <xdr:pic>
      <xdr:nvPicPr>
        <xdr:cNvPr id="8" name="Picture 7">
          <a:extLst>
            <a:ext uri="{FF2B5EF4-FFF2-40B4-BE49-F238E27FC236}">
              <a16:creationId xmlns:a16="http://schemas.microsoft.com/office/drawing/2014/main" id="{120ECC8D-4E90-4FC0-90CE-3819450FE1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10187" y="9221883"/>
          <a:ext cx="3977497" cy="31328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217715</xdr:colOff>
      <xdr:row>42</xdr:row>
      <xdr:rowOff>10886</xdr:rowOff>
    </xdr:from>
    <xdr:to>
      <xdr:col>6</xdr:col>
      <xdr:colOff>370115</xdr:colOff>
      <xdr:row>43</xdr:row>
      <xdr:rowOff>163286</xdr:rowOff>
    </xdr:to>
    <xdr:sp macro="" textlink="" fLocksText="0">
      <xdr:nvSpPr>
        <xdr:cNvPr id="9" name="TextBox 8">
          <a:extLst>
            <a:ext uri="{FF2B5EF4-FFF2-40B4-BE49-F238E27FC236}">
              <a16:creationId xmlns:a16="http://schemas.microsoft.com/office/drawing/2014/main" id="{E4DB485E-97D0-46AE-ACC5-E734F3094BAF}"/>
            </a:ext>
          </a:extLst>
        </xdr:cNvPr>
        <xdr:cNvSpPr txBox="1"/>
      </xdr:nvSpPr>
      <xdr:spPr>
        <a:xfrm>
          <a:off x="1436915" y="7935686"/>
          <a:ext cx="2590800" cy="342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Old Wood Water pipe unearthed on site</a:t>
          </a:r>
        </a:p>
        <a:p>
          <a:pPr algn="ctr"/>
          <a:endParaRPr lang="en-US" sz="1100" b="1">
            <a:solidFill>
              <a:schemeClr val="bg1"/>
            </a:solidFill>
          </a:endParaRPr>
        </a:p>
      </xdr:txBody>
    </xdr:sp>
    <xdr:clientData fLocksWithSheet="0"/>
  </xdr:twoCellAnchor>
  <xdr:twoCellAnchor>
    <xdr:from>
      <xdr:col>11</xdr:col>
      <xdr:colOff>75448</xdr:colOff>
      <xdr:row>42</xdr:row>
      <xdr:rowOff>143359</xdr:rowOff>
    </xdr:from>
    <xdr:to>
      <xdr:col>16</xdr:col>
      <xdr:colOff>180553</xdr:colOff>
      <xdr:row>44</xdr:row>
      <xdr:rowOff>10889</xdr:rowOff>
    </xdr:to>
    <xdr:sp macro="" textlink="" fLocksText="0">
      <xdr:nvSpPr>
        <xdr:cNvPr id="10" name="TextBox 9">
          <a:extLst>
            <a:ext uri="{FF2B5EF4-FFF2-40B4-BE49-F238E27FC236}">
              <a16:creationId xmlns:a16="http://schemas.microsoft.com/office/drawing/2014/main" id="{881167CE-EE6F-4B50-B6A2-810BFF445DFE}"/>
            </a:ext>
          </a:extLst>
        </xdr:cNvPr>
        <xdr:cNvSpPr txBox="1"/>
      </xdr:nvSpPr>
      <xdr:spPr>
        <a:xfrm>
          <a:off x="6581023" y="8068159"/>
          <a:ext cx="3153105" cy="2485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Grade Pour - West Wing, June 2022</a:t>
          </a:r>
          <a:endParaRPr lang="en-US" sz="1100" b="1">
            <a:solidFill>
              <a:schemeClr val="bg1"/>
            </a:solidFill>
          </a:endParaRPr>
        </a:p>
      </xdr:txBody>
    </xdr:sp>
    <xdr:clientData fLocksWithSheet="0"/>
  </xdr:twoCellAnchor>
  <xdr:twoCellAnchor>
    <xdr:from>
      <xdr:col>1</xdr:col>
      <xdr:colOff>355994</xdr:colOff>
      <xdr:row>65</xdr:row>
      <xdr:rowOff>119276</xdr:rowOff>
    </xdr:from>
    <xdr:to>
      <xdr:col>7</xdr:col>
      <xdr:colOff>405524</xdr:colOff>
      <xdr:row>67</xdr:row>
      <xdr:rowOff>10418</xdr:rowOff>
    </xdr:to>
    <xdr:sp macro="" textlink="" fLocksText="0">
      <xdr:nvSpPr>
        <xdr:cNvPr id="11" name="TextBox 10">
          <a:extLst>
            <a:ext uri="{FF2B5EF4-FFF2-40B4-BE49-F238E27FC236}">
              <a16:creationId xmlns:a16="http://schemas.microsoft.com/office/drawing/2014/main" id="{081C1144-B356-42E2-B53D-546EAA807A49}"/>
            </a:ext>
          </a:extLst>
        </xdr:cNvPr>
        <xdr:cNvSpPr txBox="1"/>
      </xdr:nvSpPr>
      <xdr:spPr>
        <a:xfrm>
          <a:off x="965594" y="12425576"/>
          <a:ext cx="3707130"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Started, July 2022</a:t>
          </a:r>
        </a:p>
        <a:p>
          <a:pPr algn="ctr"/>
          <a:endParaRPr lang="en-US" sz="1100" b="1">
            <a:solidFill>
              <a:schemeClr val="bg1"/>
            </a:solidFill>
          </a:endParaRPr>
        </a:p>
      </xdr:txBody>
    </xdr:sp>
    <xdr:clientData fLocksWithSheet="0"/>
  </xdr:twoCellAnchor>
  <xdr:twoCellAnchor>
    <xdr:from>
      <xdr:col>10</xdr:col>
      <xdr:colOff>326572</xdr:colOff>
      <xdr:row>48</xdr:row>
      <xdr:rowOff>163289</xdr:rowOff>
    </xdr:from>
    <xdr:to>
      <xdr:col>17</xdr:col>
      <xdr:colOff>36869</xdr:colOff>
      <xdr:row>65</xdr:row>
      <xdr:rowOff>57590</xdr:rowOff>
    </xdr:to>
    <xdr:pic>
      <xdr:nvPicPr>
        <xdr:cNvPr id="12" name="Picture 11">
          <a:extLst>
            <a:ext uri="{FF2B5EF4-FFF2-40B4-BE49-F238E27FC236}">
              <a16:creationId xmlns:a16="http://schemas.microsoft.com/office/drawing/2014/main" id="{8DCC767B-CF88-48C9-9F18-1F9D8DD889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222547" y="9231089"/>
          <a:ext cx="3977497" cy="31328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435429</xdr:colOff>
      <xdr:row>65</xdr:row>
      <xdr:rowOff>141518</xdr:rowOff>
    </xdr:from>
    <xdr:to>
      <xdr:col>16</xdr:col>
      <xdr:colOff>484958</xdr:colOff>
      <xdr:row>67</xdr:row>
      <xdr:rowOff>32660</xdr:rowOff>
    </xdr:to>
    <xdr:sp macro="" textlink="" fLocksText="0">
      <xdr:nvSpPr>
        <xdr:cNvPr id="13" name="TextBox 12">
          <a:extLst>
            <a:ext uri="{FF2B5EF4-FFF2-40B4-BE49-F238E27FC236}">
              <a16:creationId xmlns:a16="http://schemas.microsoft.com/office/drawing/2014/main" id="{9C1BE58B-E3B0-47C9-8EB2-A33C606CF609}"/>
            </a:ext>
          </a:extLst>
        </xdr:cNvPr>
        <xdr:cNvSpPr txBox="1"/>
      </xdr:nvSpPr>
      <xdr:spPr>
        <a:xfrm>
          <a:off x="6331404" y="12447818"/>
          <a:ext cx="3707129"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Progressing, July 2022</a:t>
          </a:r>
        </a:p>
        <a:p>
          <a:pPr algn="ctr"/>
          <a:endParaRPr lang="en-US" sz="1100" b="1">
            <a:solidFill>
              <a:schemeClr val="bg1"/>
            </a:solidFill>
          </a:endParaRPr>
        </a:p>
      </xdr:txBody>
    </xdr:sp>
    <xdr:clientData fLocksWithSheet="0"/>
  </xdr:twoCellAnchor>
  <xdr:twoCellAnchor>
    <xdr:from>
      <xdr:col>1</xdr:col>
      <xdr:colOff>311473</xdr:colOff>
      <xdr:row>71</xdr:row>
      <xdr:rowOff>148816</xdr:rowOff>
    </xdr:from>
    <xdr:to>
      <xdr:col>8</xdr:col>
      <xdr:colOff>21770</xdr:colOff>
      <xdr:row>86</xdr:row>
      <xdr:rowOff>75423</xdr:rowOff>
    </xdr:to>
    <xdr:pic>
      <xdr:nvPicPr>
        <xdr:cNvPr id="14" name="Picture 13">
          <a:extLst>
            <a:ext uri="{FF2B5EF4-FFF2-40B4-BE49-F238E27FC236}">
              <a16:creationId xmlns:a16="http://schemas.microsoft.com/office/drawing/2014/main" id="{E6AD973A-07A4-4947-B459-B07356C0D1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21073" y="13598116"/>
          <a:ext cx="3977497" cy="27841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301566</xdr:colOff>
      <xdr:row>86</xdr:row>
      <xdr:rowOff>173704</xdr:rowOff>
    </xdr:from>
    <xdr:to>
      <xdr:col>7</xdr:col>
      <xdr:colOff>351096</xdr:colOff>
      <xdr:row>88</xdr:row>
      <xdr:rowOff>64846</xdr:rowOff>
    </xdr:to>
    <xdr:sp macro="" textlink="" fLocksText="0">
      <xdr:nvSpPr>
        <xdr:cNvPr id="15" name="TextBox 14">
          <a:extLst>
            <a:ext uri="{FF2B5EF4-FFF2-40B4-BE49-F238E27FC236}">
              <a16:creationId xmlns:a16="http://schemas.microsoft.com/office/drawing/2014/main" id="{9296B5E3-B44B-40AE-BEAD-3FDE91CB7436}"/>
            </a:ext>
          </a:extLst>
        </xdr:cNvPr>
        <xdr:cNvSpPr txBox="1"/>
      </xdr:nvSpPr>
      <xdr:spPr>
        <a:xfrm>
          <a:off x="911166" y="16480504"/>
          <a:ext cx="3707130"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Topping Out, August 2022</a:t>
          </a:r>
        </a:p>
        <a:p>
          <a:pPr algn="ctr"/>
          <a:endParaRPr lang="en-US" sz="1100" b="1">
            <a:solidFill>
              <a:schemeClr val="bg1"/>
            </a:solidFill>
          </a:endParaRPr>
        </a:p>
      </xdr:txBody>
    </xdr:sp>
    <xdr:clientData fLocksWithSheet="0"/>
  </xdr:twoCellAnchor>
  <xdr:twoCellAnchor>
    <xdr:from>
      <xdr:col>10</xdr:col>
      <xdr:colOff>311313</xdr:colOff>
      <xdr:row>72</xdr:row>
      <xdr:rowOff>2</xdr:rowOff>
    </xdr:from>
    <xdr:to>
      <xdr:col>16</xdr:col>
      <xdr:colOff>468085</xdr:colOff>
      <xdr:row>87</xdr:row>
      <xdr:rowOff>27774</xdr:rowOff>
    </xdr:to>
    <xdr:pic>
      <xdr:nvPicPr>
        <xdr:cNvPr id="16" name="Picture 15">
          <a:extLst>
            <a:ext uri="{FF2B5EF4-FFF2-40B4-BE49-F238E27FC236}">
              <a16:creationId xmlns:a16="http://schemas.microsoft.com/office/drawing/2014/main" id="{33C56E8E-9C07-4162-B478-AF7EEC7519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207288" y="13639802"/>
          <a:ext cx="3814372" cy="28852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391886</xdr:colOff>
      <xdr:row>87</xdr:row>
      <xdr:rowOff>122861</xdr:rowOff>
    </xdr:from>
    <xdr:to>
      <xdr:col>16</xdr:col>
      <xdr:colOff>441415</xdr:colOff>
      <xdr:row>89</xdr:row>
      <xdr:rowOff>14004</xdr:rowOff>
    </xdr:to>
    <xdr:sp macro="" textlink="" fLocksText="0">
      <xdr:nvSpPr>
        <xdr:cNvPr id="17" name="TextBox 16">
          <a:extLst>
            <a:ext uri="{FF2B5EF4-FFF2-40B4-BE49-F238E27FC236}">
              <a16:creationId xmlns:a16="http://schemas.microsoft.com/office/drawing/2014/main" id="{342EC23E-645C-4C08-8707-7E9EB7066C24}"/>
            </a:ext>
          </a:extLst>
        </xdr:cNvPr>
        <xdr:cNvSpPr txBox="1"/>
      </xdr:nvSpPr>
      <xdr:spPr>
        <a:xfrm>
          <a:off x="6287861" y="16620161"/>
          <a:ext cx="3707129" cy="27214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Metal Deck-MEP Rough-In, September 2022</a:t>
          </a:r>
        </a:p>
        <a:p>
          <a:pPr algn="ctr"/>
          <a:endParaRPr lang="en-US" sz="1100" b="1">
            <a:solidFill>
              <a:schemeClr val="bg1"/>
            </a:solidFill>
          </a:endParaRPr>
        </a:p>
      </xdr:txBody>
    </xdr:sp>
    <xdr:clientData fLocksWithSheet="0"/>
  </xdr:twoCellAnchor>
  <xdr:twoCellAnchor>
    <xdr:from>
      <xdr:col>20</xdr:col>
      <xdr:colOff>174304</xdr:colOff>
      <xdr:row>3</xdr:row>
      <xdr:rowOff>114995</xdr:rowOff>
    </xdr:from>
    <xdr:to>
      <xdr:col>26</xdr:col>
      <xdr:colOff>567494</xdr:colOff>
      <xdr:row>20</xdr:row>
      <xdr:rowOff>7117</xdr:rowOff>
    </xdr:to>
    <xdr:pic>
      <xdr:nvPicPr>
        <xdr:cNvPr id="18" name="Picture 17">
          <a:extLst>
            <a:ext uri="{FF2B5EF4-FFF2-40B4-BE49-F238E27FC236}">
              <a16:creationId xmlns:a16="http://schemas.microsoft.com/office/drawing/2014/main" id="{452084D3-9D6A-4C27-A751-E72E38FDC8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1823379" y="610295"/>
          <a:ext cx="4050790" cy="31306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20</xdr:col>
      <xdr:colOff>62594</xdr:colOff>
      <xdr:row>20</xdr:row>
      <xdr:rowOff>76200</xdr:rowOff>
    </xdr:from>
    <xdr:to>
      <xdr:col>26</xdr:col>
      <xdr:colOff>511629</xdr:colOff>
      <xdr:row>21</xdr:row>
      <xdr:rowOff>181790</xdr:rowOff>
    </xdr:to>
    <xdr:sp macro="" textlink="" fLocksText="0">
      <xdr:nvSpPr>
        <xdr:cNvPr id="19" name="TextBox 18">
          <a:extLst>
            <a:ext uri="{FF2B5EF4-FFF2-40B4-BE49-F238E27FC236}">
              <a16:creationId xmlns:a16="http://schemas.microsoft.com/office/drawing/2014/main" id="{9E9F83E6-63CD-4022-B9AE-156F3131DF5E}"/>
            </a:ext>
          </a:extLst>
        </xdr:cNvPr>
        <xdr:cNvSpPr txBox="1"/>
      </xdr:nvSpPr>
      <xdr:spPr>
        <a:xfrm>
          <a:off x="11711669" y="3810000"/>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Stud Framing, West Wing, 1st Floor, September 2022</a:t>
          </a:r>
          <a:endParaRPr lang="en-US" sz="1100" b="1">
            <a:solidFill>
              <a:schemeClr val="bg1"/>
            </a:solidFill>
          </a:endParaRPr>
        </a:p>
      </xdr:txBody>
    </xdr:sp>
    <xdr:clientData fLocksWithSheet="0"/>
  </xdr:twoCellAnchor>
  <xdr:twoCellAnchor>
    <xdr:from>
      <xdr:col>20</xdr:col>
      <xdr:colOff>522514</xdr:colOff>
      <xdr:row>26</xdr:row>
      <xdr:rowOff>10884</xdr:rowOff>
    </xdr:from>
    <xdr:to>
      <xdr:col>25</xdr:col>
      <xdr:colOff>500742</xdr:colOff>
      <xdr:row>47</xdr:row>
      <xdr:rowOff>159654</xdr:rowOff>
    </xdr:to>
    <xdr:pic>
      <xdr:nvPicPr>
        <xdr:cNvPr id="20" name="Picture 19">
          <a:extLst>
            <a:ext uri="{FF2B5EF4-FFF2-40B4-BE49-F238E27FC236}">
              <a16:creationId xmlns:a16="http://schemas.microsoft.com/office/drawing/2014/main" id="{83C6CB0E-9FEA-484C-A429-0F38131EA7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2171589" y="4887684"/>
          <a:ext cx="3026228" cy="41492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21</xdr:col>
      <xdr:colOff>76200</xdr:colOff>
      <xdr:row>48</xdr:row>
      <xdr:rowOff>32656</xdr:rowOff>
    </xdr:from>
    <xdr:to>
      <xdr:col>25</xdr:col>
      <xdr:colOff>544286</xdr:colOff>
      <xdr:row>50</xdr:row>
      <xdr:rowOff>0</xdr:rowOff>
    </xdr:to>
    <xdr:sp macro="" textlink="" fLocksText="0">
      <xdr:nvSpPr>
        <xdr:cNvPr id="21" name="TextBox 20">
          <a:extLst>
            <a:ext uri="{FF2B5EF4-FFF2-40B4-BE49-F238E27FC236}">
              <a16:creationId xmlns:a16="http://schemas.microsoft.com/office/drawing/2014/main" id="{24CAAF4E-BD21-4175-AEC5-E9C044FEDAB1}"/>
            </a:ext>
          </a:extLst>
        </xdr:cNvPr>
        <xdr:cNvSpPr txBox="1"/>
      </xdr:nvSpPr>
      <xdr:spPr>
        <a:xfrm>
          <a:off x="12334875" y="9100456"/>
          <a:ext cx="2906486" cy="34834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Mechanical Rough-In On-Going, October 2022</a:t>
          </a:r>
        </a:p>
        <a:p>
          <a:pPr algn="ctr"/>
          <a:endParaRPr lang="en-US" sz="1100" b="1">
            <a:solidFill>
              <a:schemeClr val="bg1"/>
            </a:solidFill>
          </a:endParaRPr>
        </a:p>
      </xdr:txBody>
    </xdr:sp>
    <xdr:clientData fLocksWithSheet="0"/>
  </xdr:twoCellAnchor>
  <xdr:twoCellAnchor>
    <xdr:from>
      <xdr:col>20</xdr:col>
      <xdr:colOff>54561</xdr:colOff>
      <xdr:row>54</xdr:row>
      <xdr:rowOff>71453</xdr:rowOff>
    </xdr:from>
    <xdr:to>
      <xdr:col>26</xdr:col>
      <xdr:colOff>447751</xdr:colOff>
      <xdr:row>70</xdr:row>
      <xdr:rowOff>148631</xdr:rowOff>
    </xdr:to>
    <xdr:pic>
      <xdr:nvPicPr>
        <xdr:cNvPr id="22" name="Picture 21">
          <a:extLst>
            <a:ext uri="{FF2B5EF4-FFF2-40B4-BE49-F238E27FC236}">
              <a16:creationId xmlns:a16="http://schemas.microsoft.com/office/drawing/2014/main" id="{99C1B5CE-DD03-4292-8402-9A7D64EAD9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1703636" y="10282253"/>
          <a:ext cx="4050790"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19</xdr:col>
      <xdr:colOff>552451</xdr:colOff>
      <xdr:row>71</xdr:row>
      <xdr:rowOff>32658</xdr:rowOff>
    </xdr:from>
    <xdr:to>
      <xdr:col>26</xdr:col>
      <xdr:colOff>391886</xdr:colOff>
      <xdr:row>72</xdr:row>
      <xdr:rowOff>138248</xdr:rowOff>
    </xdr:to>
    <xdr:sp macro="" textlink="" fLocksText="0">
      <xdr:nvSpPr>
        <xdr:cNvPr id="23" name="TextBox 22">
          <a:extLst>
            <a:ext uri="{FF2B5EF4-FFF2-40B4-BE49-F238E27FC236}">
              <a16:creationId xmlns:a16="http://schemas.microsoft.com/office/drawing/2014/main" id="{001B16AD-5DAA-4A56-B172-E9480731D078}"/>
            </a:ext>
          </a:extLst>
        </xdr:cNvPr>
        <xdr:cNvSpPr txBox="1"/>
      </xdr:nvSpPr>
      <xdr:spPr>
        <a:xfrm>
          <a:off x="11591926" y="13481958"/>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Enclosure/Roof Deck - West Wing, November 2022</a:t>
          </a:r>
          <a:endParaRPr lang="en-US" sz="1100" b="1">
            <a:solidFill>
              <a:schemeClr val="bg1"/>
            </a:solidFill>
          </a:endParaRPr>
        </a:p>
      </xdr:txBody>
    </xdr:sp>
    <xdr:clientData fLocksWithSheet="0"/>
  </xdr:twoCellAnchor>
  <xdr:twoCellAnchor>
    <xdr:from>
      <xdr:col>20</xdr:col>
      <xdr:colOff>11018</xdr:colOff>
      <xdr:row>77</xdr:row>
      <xdr:rowOff>17025</xdr:rowOff>
    </xdr:from>
    <xdr:to>
      <xdr:col>26</xdr:col>
      <xdr:colOff>404207</xdr:colOff>
      <xdr:row>93</xdr:row>
      <xdr:rowOff>94203</xdr:rowOff>
    </xdr:to>
    <xdr:pic>
      <xdr:nvPicPr>
        <xdr:cNvPr id="24" name="Picture 23">
          <a:extLst>
            <a:ext uri="{FF2B5EF4-FFF2-40B4-BE49-F238E27FC236}">
              <a16:creationId xmlns:a16="http://schemas.microsoft.com/office/drawing/2014/main" id="{44664DB1-05EE-40EA-978A-3F562A2F09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1660093" y="14609325"/>
          <a:ext cx="4050789"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19</xdr:col>
      <xdr:colOff>214993</xdr:colOff>
      <xdr:row>94</xdr:row>
      <xdr:rowOff>10886</xdr:rowOff>
    </xdr:from>
    <xdr:to>
      <xdr:col>27</xdr:col>
      <xdr:colOff>119742</xdr:colOff>
      <xdr:row>95</xdr:row>
      <xdr:rowOff>152400</xdr:rowOff>
    </xdr:to>
    <xdr:sp macro="" textlink="" fLocksText="0">
      <xdr:nvSpPr>
        <xdr:cNvPr id="25" name="TextBox 24">
          <a:extLst>
            <a:ext uri="{FF2B5EF4-FFF2-40B4-BE49-F238E27FC236}">
              <a16:creationId xmlns:a16="http://schemas.microsoft.com/office/drawing/2014/main" id="{F33F8D5B-0B45-4526-A011-097589E8702A}"/>
            </a:ext>
          </a:extLst>
        </xdr:cNvPr>
        <xdr:cNvSpPr txBox="1"/>
      </xdr:nvSpPr>
      <xdr:spPr>
        <a:xfrm>
          <a:off x="11254468" y="17841686"/>
          <a:ext cx="4781549" cy="33201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Design Students, Tour of Site, 2nd Floor View of River Valley, November 2022</a:t>
          </a:r>
          <a:endParaRPr lang="en-US" sz="1100" b="1">
            <a:solidFill>
              <a:schemeClr val="bg1"/>
            </a:solidFill>
          </a:endParaRPr>
        </a:p>
      </xdr:txBody>
    </xdr:sp>
    <xdr:clientData fLocksWithSheet="0"/>
  </xdr:twoCellAnchor>
  <xdr:twoCellAnchor>
    <xdr:from>
      <xdr:col>29</xdr:col>
      <xdr:colOff>54561</xdr:colOff>
      <xdr:row>3</xdr:row>
      <xdr:rowOff>93224</xdr:rowOff>
    </xdr:from>
    <xdr:to>
      <xdr:col>35</xdr:col>
      <xdr:colOff>447751</xdr:colOff>
      <xdr:row>19</xdr:row>
      <xdr:rowOff>170402</xdr:rowOff>
    </xdr:to>
    <xdr:pic>
      <xdr:nvPicPr>
        <xdr:cNvPr id="26" name="Picture 25">
          <a:extLst>
            <a:ext uri="{FF2B5EF4-FFF2-40B4-BE49-F238E27FC236}">
              <a16:creationId xmlns:a16="http://schemas.microsoft.com/office/drawing/2014/main" id="{23189CAD-CDCC-46CF-984A-F0D2E83EE8D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7190036" y="588524"/>
          <a:ext cx="4050790"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28</xdr:col>
      <xdr:colOff>552451</xdr:colOff>
      <xdr:row>20</xdr:row>
      <xdr:rowOff>54429</xdr:rowOff>
    </xdr:from>
    <xdr:to>
      <xdr:col>35</xdr:col>
      <xdr:colOff>391886</xdr:colOff>
      <xdr:row>21</xdr:row>
      <xdr:rowOff>160019</xdr:rowOff>
    </xdr:to>
    <xdr:sp macro="" textlink="" fLocksText="0">
      <xdr:nvSpPr>
        <xdr:cNvPr id="27" name="TextBox 26">
          <a:extLst>
            <a:ext uri="{FF2B5EF4-FFF2-40B4-BE49-F238E27FC236}">
              <a16:creationId xmlns:a16="http://schemas.microsoft.com/office/drawing/2014/main" id="{82C3AD12-8A7C-44B7-A597-45D5522AF492}"/>
            </a:ext>
          </a:extLst>
        </xdr:cNvPr>
        <xdr:cNvSpPr txBox="1"/>
      </xdr:nvSpPr>
      <xdr:spPr>
        <a:xfrm>
          <a:off x="17078326" y="3788229"/>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Cold Weather, tenting/heating, December 2022</a:t>
          </a: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1458-fine-and-applied-arts-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linton.brown@ccs.spoka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106" zoomScaleNormal="100" workbookViewId="0">
      <selection activeCell="B115" sqref="B115:I134"/>
    </sheetView>
  </sheetViews>
  <sheetFormatPr defaultColWidth="9.140625" defaultRowHeight="15" x14ac:dyDescent="0.25"/>
  <cols>
    <col min="1" max="1" width="1.5703125" customWidth="1"/>
    <col min="2" max="2" width="35.42578125" customWidth="1"/>
    <col min="3" max="7" width="14.5703125" customWidth="1"/>
    <col min="8" max="8" width="17.85546875" customWidth="1"/>
    <col min="9" max="9" width="14.5703125" customWidth="1"/>
    <col min="10" max="10" width="1.5703125" customWidth="1"/>
  </cols>
  <sheetData>
    <row r="1" spans="1:13" ht="21.75" thickTop="1" x14ac:dyDescent="0.35">
      <c r="A1" s="54"/>
      <c r="B1" s="190" t="s">
        <v>57</v>
      </c>
      <c r="C1" s="190"/>
      <c r="D1" s="190"/>
      <c r="E1" s="190"/>
      <c r="F1" s="190"/>
      <c r="G1" s="190"/>
      <c r="H1" s="190"/>
      <c r="I1" s="190"/>
      <c r="J1" s="55"/>
    </row>
    <row r="2" spans="1:13" x14ac:dyDescent="0.25">
      <c r="A2" s="56"/>
      <c r="B2" s="129"/>
      <c r="C2" s="129"/>
      <c r="D2" s="129"/>
      <c r="E2" s="129" t="s">
        <v>209</v>
      </c>
      <c r="F2" s="129"/>
      <c r="G2" s="129"/>
      <c r="H2" s="129"/>
      <c r="I2" s="129"/>
      <c r="J2" s="57"/>
    </row>
    <row r="3" spans="1:13" ht="21" x14ac:dyDescent="0.35">
      <c r="A3" s="56"/>
      <c r="B3" s="191" t="s">
        <v>171</v>
      </c>
      <c r="C3" s="191"/>
      <c r="D3" s="191"/>
      <c r="E3" s="191"/>
      <c r="F3" s="191"/>
      <c r="G3" s="191"/>
      <c r="H3" s="191"/>
      <c r="I3" s="191"/>
      <c r="J3" s="57"/>
    </row>
    <row r="4" spans="1:13" ht="21" customHeight="1" x14ac:dyDescent="0.35">
      <c r="A4" s="58"/>
      <c r="B4" s="196" t="s">
        <v>213</v>
      </c>
      <c r="C4" s="196"/>
      <c r="D4" s="196"/>
      <c r="E4" s="196"/>
      <c r="F4" s="196"/>
      <c r="G4" s="196"/>
      <c r="H4" s="196"/>
      <c r="I4" s="196"/>
      <c r="J4" s="59"/>
    </row>
    <row r="5" spans="1:13" s="1" customFormat="1" x14ac:dyDescent="0.25">
      <c r="A5" s="60"/>
      <c r="B5" t="s">
        <v>59</v>
      </c>
      <c r="C5" s="175">
        <v>699</v>
      </c>
      <c r="D5" s="175"/>
      <c r="E5" s="175"/>
      <c r="F5" s="175"/>
      <c r="G5" s="175"/>
      <c r="H5" s="175"/>
      <c r="J5" s="61"/>
    </row>
    <row r="6" spans="1:13" s="1" customFormat="1" x14ac:dyDescent="0.25">
      <c r="A6" s="60"/>
      <c r="B6" t="s">
        <v>60</v>
      </c>
      <c r="C6" s="193" t="s">
        <v>214</v>
      </c>
      <c r="D6" s="194"/>
      <c r="E6" s="194"/>
      <c r="F6" s="194"/>
      <c r="G6" s="194"/>
      <c r="H6" s="195"/>
      <c r="J6" s="61"/>
    </row>
    <row r="7" spans="1:13" s="1" customFormat="1" ht="15.75" thickBot="1" x14ac:dyDescent="0.3">
      <c r="A7" s="62"/>
      <c r="B7" s="63" t="s">
        <v>143</v>
      </c>
      <c r="C7" s="192">
        <v>30001458</v>
      </c>
      <c r="D7" s="192"/>
      <c r="E7" s="192"/>
      <c r="F7" s="192"/>
      <c r="G7" s="192"/>
      <c r="H7" s="192"/>
      <c r="I7" s="64"/>
      <c r="J7" s="65"/>
    </row>
    <row r="8" spans="1:13" s="1" customFormat="1" ht="9.9499999999999993" customHeight="1" thickTop="1" x14ac:dyDescent="0.25">
      <c r="A8" s="60"/>
      <c r="B8"/>
      <c r="C8"/>
      <c r="D8" s="45"/>
      <c r="J8" s="61"/>
    </row>
    <row r="9" spans="1:13" s="1" customFormat="1" x14ac:dyDescent="0.25">
      <c r="A9" s="60"/>
      <c r="B9" s="154" t="s">
        <v>61</v>
      </c>
      <c r="C9" s="155"/>
      <c r="D9" s="155"/>
      <c r="E9" s="155"/>
      <c r="F9" s="155"/>
      <c r="G9" s="155"/>
      <c r="H9" s="155"/>
      <c r="I9" s="156"/>
      <c r="J9" s="61"/>
    </row>
    <row r="10" spans="1:13" s="1" customFormat="1" x14ac:dyDescent="0.25">
      <c r="A10" s="60"/>
      <c r="B10" s="15" t="s">
        <v>62</v>
      </c>
      <c r="C10" s="175" t="s">
        <v>215</v>
      </c>
      <c r="D10" s="175"/>
      <c r="E10" s="175"/>
      <c r="F10" s="175"/>
      <c r="G10" s="175"/>
      <c r="H10" s="175"/>
      <c r="I10" s="66"/>
      <c r="J10" s="61"/>
    </row>
    <row r="11" spans="1:13" s="1" customFormat="1" x14ac:dyDescent="0.25">
      <c r="A11" s="60"/>
      <c r="B11" s="15" t="s">
        <v>63</v>
      </c>
      <c r="C11" s="176" t="s">
        <v>216</v>
      </c>
      <c r="D11" s="176"/>
      <c r="E11" s="176"/>
      <c r="F11" s="176"/>
      <c r="G11" s="176"/>
      <c r="H11" s="176"/>
      <c r="I11" s="66"/>
      <c r="J11" s="61"/>
    </row>
    <row r="12" spans="1:13" s="1" customFormat="1" x14ac:dyDescent="0.25">
      <c r="A12" s="60"/>
      <c r="B12" s="18" t="s">
        <v>64</v>
      </c>
      <c r="C12" s="177" t="s">
        <v>217</v>
      </c>
      <c r="D12" s="177"/>
      <c r="E12" s="177"/>
      <c r="F12" s="177"/>
      <c r="G12" s="177"/>
      <c r="H12" s="177"/>
      <c r="I12" s="67"/>
      <c r="J12" s="61"/>
    </row>
    <row r="13" spans="1:13" ht="9.9499999999999993" customHeight="1" thickBot="1" x14ac:dyDescent="0.3">
      <c r="A13" s="56"/>
      <c r="D13" s="68"/>
      <c r="J13" s="57"/>
      <c r="M13" s="1"/>
    </row>
    <row r="14" spans="1:13" s="69" customFormat="1" ht="27" customHeight="1" thickTop="1" thickBot="1" x14ac:dyDescent="0.3">
      <c r="A14" s="157" t="s">
        <v>153</v>
      </c>
      <c r="B14" s="158"/>
      <c r="C14" s="158"/>
      <c r="D14" s="158"/>
      <c r="E14" s="158"/>
      <c r="F14" s="158"/>
      <c r="G14" s="158"/>
      <c r="H14" s="158"/>
      <c r="I14" s="158"/>
      <c r="J14" s="159"/>
      <c r="M14" s="1"/>
    </row>
    <row r="15" spans="1:13" ht="9.9499999999999993" customHeight="1" thickTop="1" x14ac:dyDescent="0.25">
      <c r="A15" s="56"/>
      <c r="D15" s="68"/>
      <c r="J15" s="57"/>
      <c r="M15" s="1"/>
    </row>
    <row r="16" spans="1:13" ht="15" customHeight="1" x14ac:dyDescent="0.25">
      <c r="A16" s="56"/>
      <c r="B16" s="70" t="s">
        <v>0</v>
      </c>
      <c r="C16" s="180" t="s">
        <v>218</v>
      </c>
      <c r="D16" s="181"/>
      <c r="E16" s="181"/>
      <c r="F16" s="181"/>
      <c r="G16" s="181"/>
      <c r="H16" s="181"/>
      <c r="I16" s="182"/>
      <c r="J16" s="57"/>
      <c r="M16" s="1"/>
    </row>
    <row r="17" spans="1:13" ht="15" customHeight="1" x14ac:dyDescent="0.25">
      <c r="A17" s="56"/>
      <c r="B17" s="189" t="s">
        <v>73</v>
      </c>
      <c r="C17" s="183"/>
      <c r="D17" s="184"/>
      <c r="E17" s="184"/>
      <c r="F17" s="184"/>
      <c r="G17" s="184"/>
      <c r="H17" s="184"/>
      <c r="I17" s="185"/>
      <c r="J17" s="57"/>
      <c r="M17" s="1"/>
    </row>
    <row r="18" spans="1:13" x14ac:dyDescent="0.25">
      <c r="A18" s="56"/>
      <c r="B18" s="189"/>
      <c r="C18" s="183"/>
      <c r="D18" s="184"/>
      <c r="E18" s="184"/>
      <c r="F18" s="184"/>
      <c r="G18" s="184"/>
      <c r="H18" s="184"/>
      <c r="I18" s="185"/>
      <c r="J18" s="57"/>
      <c r="M18" s="1"/>
    </row>
    <row r="19" spans="1:13" ht="36.75" customHeight="1" x14ac:dyDescent="0.25">
      <c r="A19" s="56"/>
      <c r="B19" s="189"/>
      <c r="C19" s="186"/>
      <c r="D19" s="187"/>
      <c r="E19" s="187"/>
      <c r="F19" s="187"/>
      <c r="G19" s="187"/>
      <c r="H19" s="187"/>
      <c r="I19" s="188"/>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0" t="s">
        <v>224</v>
      </c>
      <c r="D21" s="181"/>
      <c r="E21" s="181"/>
      <c r="F21" s="181"/>
      <c r="G21" s="181"/>
      <c r="H21" s="181"/>
      <c r="I21" s="182"/>
      <c r="J21" s="57"/>
      <c r="M21" s="1"/>
    </row>
    <row r="22" spans="1:13" ht="15" customHeight="1" x14ac:dyDescent="0.25">
      <c r="A22" s="56"/>
      <c r="B22" s="178" t="s">
        <v>144</v>
      </c>
      <c r="C22" s="183"/>
      <c r="D22" s="184"/>
      <c r="E22" s="184"/>
      <c r="F22" s="184"/>
      <c r="G22" s="184"/>
      <c r="H22" s="184"/>
      <c r="I22" s="185"/>
      <c r="J22" s="57"/>
      <c r="M22" s="1"/>
    </row>
    <row r="23" spans="1:13" x14ac:dyDescent="0.25">
      <c r="A23" s="56"/>
      <c r="B23" s="178"/>
      <c r="C23" s="183"/>
      <c r="D23" s="184"/>
      <c r="E23" s="184"/>
      <c r="F23" s="184"/>
      <c r="G23" s="184"/>
      <c r="H23" s="184"/>
      <c r="I23" s="185"/>
      <c r="J23" s="57"/>
      <c r="M23" s="1"/>
    </row>
    <row r="24" spans="1:13" x14ac:dyDescent="0.25">
      <c r="A24" s="56"/>
      <c r="B24" s="178"/>
      <c r="C24" s="183"/>
      <c r="D24" s="184"/>
      <c r="E24" s="184"/>
      <c r="F24" s="184"/>
      <c r="G24" s="184"/>
      <c r="H24" s="184"/>
      <c r="I24" s="185"/>
      <c r="J24" s="57"/>
      <c r="M24" s="1"/>
    </row>
    <row r="25" spans="1:13" x14ac:dyDescent="0.25">
      <c r="A25" s="56"/>
      <c r="B25" s="178"/>
      <c r="C25" s="183"/>
      <c r="D25" s="184"/>
      <c r="E25" s="184"/>
      <c r="F25" s="184"/>
      <c r="G25" s="184"/>
      <c r="H25" s="184"/>
      <c r="I25" s="185"/>
      <c r="J25" s="57"/>
      <c r="M25" s="1"/>
    </row>
    <row r="26" spans="1:13" x14ac:dyDescent="0.25">
      <c r="A26" s="56"/>
      <c r="B26" s="178"/>
      <c r="C26" s="183"/>
      <c r="D26" s="184"/>
      <c r="E26" s="184"/>
      <c r="F26" s="184"/>
      <c r="G26" s="184"/>
      <c r="H26" s="184"/>
      <c r="I26" s="185"/>
      <c r="J26" s="57"/>
      <c r="M26" s="1"/>
    </row>
    <row r="27" spans="1:13" x14ac:dyDescent="0.25">
      <c r="A27" s="56"/>
      <c r="B27" s="179"/>
      <c r="C27" s="186"/>
      <c r="D27" s="187"/>
      <c r="E27" s="187"/>
      <c r="F27" s="187"/>
      <c r="G27" s="187"/>
      <c r="H27" s="187"/>
      <c r="I27" s="188"/>
      <c r="J27" s="57"/>
      <c r="M27" s="1"/>
    </row>
    <row r="28" spans="1:13" ht="9.9499999999999993" customHeight="1" x14ac:dyDescent="0.25">
      <c r="A28" s="56"/>
      <c r="D28" s="68"/>
      <c r="J28" s="57"/>
      <c r="M28" s="1"/>
    </row>
    <row r="29" spans="1:13" s="1" customFormat="1" x14ac:dyDescent="0.25">
      <c r="A29" s="60"/>
      <c r="B29" s="154" t="s">
        <v>154</v>
      </c>
      <c r="C29" s="155"/>
      <c r="D29" s="155"/>
      <c r="E29" s="155"/>
      <c r="F29" s="155"/>
      <c r="G29" s="155"/>
      <c r="H29" s="155"/>
      <c r="I29" s="156"/>
      <c r="J29" s="61"/>
    </row>
    <row r="30" spans="1:13" ht="15" customHeight="1" thickBot="1" x14ac:dyDescent="0.3">
      <c r="A30" s="56"/>
      <c r="B30" s="73"/>
      <c r="C30" s="160" t="s">
        <v>176</v>
      </c>
      <c r="D30" s="161"/>
      <c r="E30" s="161"/>
      <c r="F30" s="161"/>
      <c r="G30" s="161"/>
      <c r="H30" s="162"/>
      <c r="I30" s="163"/>
      <c r="J30" s="57"/>
      <c r="M30" s="1"/>
    </row>
    <row r="31" spans="1:13" ht="15" customHeight="1" x14ac:dyDescent="0.25">
      <c r="A31" s="56"/>
      <c r="B31" s="73"/>
      <c r="C31" s="160" t="s">
        <v>159</v>
      </c>
      <c r="D31" s="163"/>
      <c r="E31" s="160" t="s">
        <v>160</v>
      </c>
      <c r="F31" s="161"/>
      <c r="G31" s="161"/>
      <c r="H31" s="164" t="s">
        <v>1</v>
      </c>
      <c r="I31" s="166" t="s">
        <v>67</v>
      </c>
      <c r="J31" s="57"/>
      <c r="M31" s="1"/>
    </row>
    <row r="32" spans="1:13" s="1" customFormat="1" ht="30" x14ac:dyDescent="0.25">
      <c r="A32" s="60"/>
      <c r="B32" s="10" t="s">
        <v>156</v>
      </c>
      <c r="C32" s="74" t="s">
        <v>162</v>
      </c>
      <c r="D32" s="4" t="s">
        <v>210</v>
      </c>
      <c r="E32" s="4" t="s">
        <v>211</v>
      </c>
      <c r="F32" s="4" t="s">
        <v>212</v>
      </c>
      <c r="G32" s="5" t="s">
        <v>161</v>
      </c>
      <c r="H32" s="165"/>
      <c r="I32" s="167"/>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2827000</v>
      </c>
      <c r="D38" s="48">
        <f>SUM(D39:D42)</f>
        <v>0</v>
      </c>
      <c r="E38" s="48">
        <f>SUM(E39:E42)</f>
        <v>0</v>
      </c>
      <c r="F38" s="48">
        <f>SUM(F39:F42)</f>
        <v>0</v>
      </c>
      <c r="G38" s="49">
        <f>SUM(G39:G42)</f>
        <v>0</v>
      </c>
      <c r="H38" s="50">
        <f>SUM(C38:G38)</f>
        <v>2827000</v>
      </c>
      <c r="I38" s="7"/>
      <c r="J38" s="57"/>
      <c r="M38" s="1"/>
    </row>
    <row r="39" spans="1:13" x14ac:dyDescent="0.25">
      <c r="A39" s="56"/>
      <c r="B39" s="8" t="s">
        <v>157</v>
      </c>
      <c r="C39" s="75">
        <v>2827000</v>
      </c>
      <c r="D39" s="76"/>
      <c r="E39" s="76"/>
      <c r="F39" s="76"/>
      <c r="G39" s="77"/>
      <c r="H39" s="9">
        <f>SUM(C39:G39)</f>
        <v>2827000</v>
      </c>
      <c r="I39" s="78" t="s">
        <v>219</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22884980</v>
      </c>
      <c r="D43" s="48">
        <f>SUM(D44:D47)</f>
        <v>10497415</v>
      </c>
      <c r="E43" s="48">
        <f>SUM(E44:E47)</f>
        <v>5959605</v>
      </c>
      <c r="F43" s="48">
        <f>SUM(F44:F47)</f>
        <v>0</v>
      </c>
      <c r="G43" s="49">
        <f>SUM(G44:G47)</f>
        <v>0</v>
      </c>
      <c r="H43" s="50">
        <f>SUM(C43:G43)</f>
        <v>39342000</v>
      </c>
      <c r="I43" s="7"/>
      <c r="J43" s="57"/>
      <c r="M43" s="1"/>
    </row>
    <row r="44" spans="1:13" x14ac:dyDescent="0.25">
      <c r="A44" s="56"/>
      <c r="B44" s="8" t="s">
        <v>157</v>
      </c>
      <c r="C44" s="75">
        <v>20000000</v>
      </c>
      <c r="D44" s="76"/>
      <c r="E44" s="76"/>
      <c r="F44" s="76"/>
      <c r="G44" s="77"/>
      <c r="H44" s="9">
        <f>SUM(C44:G44)</f>
        <v>20000000</v>
      </c>
      <c r="I44" s="78" t="s">
        <v>220</v>
      </c>
      <c r="J44" s="57"/>
      <c r="M44" s="1"/>
    </row>
    <row r="45" spans="1:13" x14ac:dyDescent="0.25">
      <c r="A45" s="56"/>
      <c r="B45" s="125" t="s">
        <v>222</v>
      </c>
      <c r="C45" s="75">
        <v>2884980</v>
      </c>
      <c r="D45" s="76">
        <f>10437862+59553</f>
        <v>10497415</v>
      </c>
      <c r="E45" s="76">
        <f>19342000-D45-C45</f>
        <v>5959605</v>
      </c>
      <c r="F45" s="76"/>
      <c r="G45" s="77"/>
      <c r="H45" s="9">
        <f>SUM(C45:G45)</f>
        <v>19342000</v>
      </c>
      <c r="I45" s="78" t="s">
        <v>221</v>
      </c>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25711980</v>
      </c>
      <c r="D48" s="51">
        <f>D33+D38+D43</f>
        <v>10497415</v>
      </c>
      <c r="E48" s="51">
        <f>E33+E38+E43</f>
        <v>5959605</v>
      </c>
      <c r="F48" s="51">
        <f>F33+F38+F43</f>
        <v>0</v>
      </c>
      <c r="G48" s="52">
        <f>G33+G38+G43</f>
        <v>0</v>
      </c>
      <c r="H48" s="53">
        <f>SUM(C48:G48)</f>
        <v>42169000</v>
      </c>
      <c r="I48" s="7"/>
      <c r="J48" s="61"/>
    </row>
    <row r="49" spans="1:13" s="1" customFormat="1" ht="9.9499999999999993" customHeight="1" x14ac:dyDescent="0.25">
      <c r="A49" s="60"/>
      <c r="C49" s="79"/>
      <c r="D49" s="79"/>
      <c r="J49" s="61"/>
    </row>
    <row r="50" spans="1:13" s="1" customFormat="1" x14ac:dyDescent="0.25">
      <c r="A50" s="60"/>
      <c r="B50" s="151" t="s">
        <v>155</v>
      </c>
      <c r="C50" s="152"/>
      <c r="D50" s="152"/>
      <c r="E50" s="152"/>
      <c r="F50" s="152"/>
      <c r="G50" s="152"/>
      <c r="H50" s="152"/>
      <c r="I50" s="153"/>
      <c r="J50" s="61"/>
    </row>
    <row r="51" spans="1:13" x14ac:dyDescent="0.25">
      <c r="A51" s="56"/>
      <c r="B51" s="80" t="s">
        <v>69</v>
      </c>
      <c r="C51" s="172" t="s">
        <v>101</v>
      </c>
      <c r="D51" s="172"/>
      <c r="E51" s="171" t="s">
        <v>70</v>
      </c>
      <c r="F51" s="171"/>
      <c r="G51" s="145" t="s">
        <v>141</v>
      </c>
      <c r="H51" s="145"/>
      <c r="I51" s="16"/>
      <c r="J51" s="57"/>
      <c r="M51" s="1"/>
    </row>
    <row r="52" spans="1:13" x14ac:dyDescent="0.25">
      <c r="A52" s="56"/>
      <c r="B52" s="15" t="s">
        <v>192</v>
      </c>
      <c r="C52" s="173">
        <v>0</v>
      </c>
      <c r="D52" s="174"/>
      <c r="E52" t="s">
        <v>71</v>
      </c>
      <c r="G52" s="146" t="s">
        <v>138</v>
      </c>
      <c r="H52" s="146"/>
      <c r="I52" s="16"/>
      <c r="J52" s="57"/>
      <c r="M52" s="1"/>
    </row>
    <row r="53" spans="1:13" x14ac:dyDescent="0.25">
      <c r="A53" s="56"/>
      <c r="B53" s="18" t="s">
        <v>148</v>
      </c>
      <c r="C53" s="146" t="s">
        <v>55</v>
      </c>
      <c r="D53" s="146"/>
      <c r="E53" s="19" t="s">
        <v>72</v>
      </c>
      <c r="F53" s="19"/>
      <c r="G53" s="146" t="s">
        <v>138</v>
      </c>
      <c r="H53" s="146"/>
      <c r="I53" s="20"/>
      <c r="J53" s="57"/>
      <c r="M53" s="1"/>
    </row>
    <row r="54" spans="1:13" ht="9.9499999999999993" customHeight="1" x14ac:dyDescent="0.25">
      <c r="A54" s="56"/>
      <c r="J54" s="57"/>
      <c r="M54" s="1"/>
    </row>
    <row r="55" spans="1:13" x14ac:dyDescent="0.25">
      <c r="A55" s="56"/>
      <c r="B55" s="151" t="s">
        <v>68</v>
      </c>
      <c r="C55" s="152"/>
      <c r="D55" s="152"/>
      <c r="E55" s="152"/>
      <c r="F55" s="152"/>
      <c r="G55" s="152"/>
      <c r="H55" s="152"/>
      <c r="I55" s="153"/>
      <c r="J55" s="57"/>
      <c r="M55" s="1"/>
    </row>
    <row r="56" spans="1:13" ht="75" customHeight="1" x14ac:dyDescent="0.25">
      <c r="A56" s="56"/>
      <c r="B56" s="147" t="s">
        <v>177</v>
      </c>
      <c r="C56" s="147"/>
      <c r="D56" s="147"/>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57693</v>
      </c>
      <c r="F57" s="81">
        <v>59837</v>
      </c>
      <c r="G57" s="82">
        <v>59837</v>
      </c>
      <c r="H57" s="114">
        <f>IF($H$56=Lists!$D$8, IFERROR(F57-E57, ""), IF($H$56=Lists!$D$9, IFERROR(G57-E57, ""), IFERROR(G57-F57, "")))</f>
        <v>0</v>
      </c>
      <c r="I57" s="83"/>
      <c r="J57" s="57"/>
      <c r="M57" s="1"/>
    </row>
    <row r="58" spans="1:13" x14ac:dyDescent="0.25">
      <c r="A58" s="56"/>
      <c r="B58" s="15" t="s">
        <v>42</v>
      </c>
      <c r="D58" s="16"/>
      <c r="E58" s="81">
        <v>40385</v>
      </c>
      <c r="F58" s="81">
        <v>41886</v>
      </c>
      <c r="G58" s="82">
        <v>41886</v>
      </c>
      <c r="H58" s="114">
        <f>IF($H$56=Lists!$D$8, IFERROR(F58-E58, ""), IF($H$56=Lists!$D$9, IFERROR(G58-E58, ""), IFERROR(G58-F58, "")))</f>
        <v>0</v>
      </c>
      <c r="I58" s="83"/>
      <c r="J58" s="57"/>
      <c r="M58" s="1"/>
    </row>
    <row r="59" spans="1:13" x14ac:dyDescent="0.25">
      <c r="A59" s="56"/>
      <c r="B59" s="15" t="s">
        <v>43</v>
      </c>
      <c r="D59" s="16"/>
      <c r="E59" s="17">
        <f>IFERROR(E58/E57, "")</f>
        <v>0.69999826668746645</v>
      </c>
      <c r="F59" s="17">
        <f t="shared" ref="F59:G59" si="3">IFERROR(F58/F57, "")</f>
        <v>0.70000167120677836</v>
      </c>
      <c r="G59" s="17">
        <f t="shared" si="3"/>
        <v>0.70000167120677836</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35274</v>
      </c>
      <c r="F61" s="82">
        <v>35274</v>
      </c>
      <c r="G61" s="82"/>
      <c r="H61" s="116">
        <f>IF($H$56=Lists!$D$8, IFERROR(F61-E61, ""), IF($H$56=Lists!$D$9, IFERROR(G61-E61, ""), IFERROR(G61-F61, "")))</f>
        <v>-35274</v>
      </c>
      <c r="I61" s="85"/>
      <c r="J61" s="57"/>
      <c r="M61" s="1"/>
    </row>
    <row r="62" spans="1:13" x14ac:dyDescent="0.25">
      <c r="A62" s="56"/>
      <c r="B62" s="15" t="s">
        <v>19</v>
      </c>
      <c r="E62" s="21">
        <f>IFERROR(E91/E57, "")</f>
        <v>430.73215121418542</v>
      </c>
      <c r="F62" s="21">
        <f>IFERROR(F91/F57, "")</f>
        <v>473.32073800491332</v>
      </c>
      <c r="G62" s="21">
        <f>IFERROR(G91/G57, "")</f>
        <v>412.35498103180305</v>
      </c>
      <c r="H62" s="117">
        <f>IF($H$56=Lists!$D$8, IFERROR(F62-E62, ""), IF($H$56=Lists!$D$9, IFERROR(G62-E62, ""), IFERROR(G62-F62, "")))</f>
        <v>-60.965756973110274</v>
      </c>
      <c r="I62" s="86"/>
      <c r="J62" s="57"/>
      <c r="K62" s="87"/>
    </row>
    <row r="63" spans="1:13" x14ac:dyDescent="0.25">
      <c r="A63" s="56"/>
      <c r="B63" s="18" t="s">
        <v>163</v>
      </c>
      <c r="C63" s="19"/>
      <c r="D63" s="20"/>
      <c r="E63" s="22">
        <f>IFERROR(E97/E57, "")</f>
        <v>515.50025133031738</v>
      </c>
      <c r="F63" s="22">
        <f>IFERROR(F97/F57, "")</f>
        <v>541.83555325300404</v>
      </c>
      <c r="G63" s="22">
        <f>IFERROR(G97/G57, "")</f>
        <v>458.37344786670457</v>
      </c>
      <c r="H63" s="117">
        <f>IF($H$56=Lists!$D$8, IFERROR(F63-E63, ""), IF($H$56=Lists!$D$9, IFERROR(G63-E63, ""), IFERROR(G63-F63, "")))</f>
        <v>-83.46210538629947</v>
      </c>
      <c r="I63" s="88"/>
      <c r="J63" s="57"/>
      <c r="K63" s="87"/>
    </row>
    <row r="64" spans="1:13" x14ac:dyDescent="0.25">
      <c r="A64" s="56"/>
      <c r="B64" s="148" t="s">
        <v>5</v>
      </c>
      <c r="C64" s="149"/>
      <c r="D64" s="149"/>
      <c r="E64" s="149"/>
      <c r="F64" s="149"/>
      <c r="G64" s="149"/>
      <c r="H64" s="149"/>
      <c r="I64" s="150"/>
      <c r="J64" s="57"/>
    </row>
    <row r="65" spans="1:10" x14ac:dyDescent="0.25">
      <c r="A65" s="56"/>
      <c r="B65" s="12" t="s">
        <v>6</v>
      </c>
      <c r="C65" s="13"/>
      <c r="D65" s="14"/>
      <c r="E65" s="132">
        <v>43405</v>
      </c>
      <c r="F65" s="132">
        <v>43466</v>
      </c>
      <c r="G65" s="133">
        <v>43472</v>
      </c>
      <c r="H65" s="114" t="str">
        <f>IF(SUM(E65:G65)=0, "", IF($H$56=Lists!$D$8, IFERROR(MROUND(CONVERT(F65-E65,"day","yr")*12, 0.5)&amp;" mo.", ""), IF($H$56=Lists!$D$9, IFERROR(MROUND(CONVERT(G65-E65,"day","yr")*12, 0.5)&amp;" mo.", ""), IFERROR(MROUND(CONVERT(G65-F65,"day","yr")*12, 0.5)&amp;" mo.", ""))))</f>
        <v>0 mo.</v>
      </c>
      <c r="I65" s="83"/>
      <c r="J65" s="57"/>
    </row>
    <row r="66" spans="1:10" x14ac:dyDescent="0.25">
      <c r="A66" s="56"/>
      <c r="B66" s="15" t="s">
        <v>7</v>
      </c>
      <c r="D66" s="16"/>
      <c r="E66" s="132">
        <v>43435</v>
      </c>
      <c r="F66" s="132">
        <v>43497</v>
      </c>
      <c r="G66" s="133">
        <v>43579</v>
      </c>
      <c r="H66" s="114" t="str">
        <f>IF(SUM(E66:G66)=0, "", IF($H$56=Lists!$D$8, IFERROR(MROUND(CONVERT(F66-E66,"day","yr")*12, 0.5)&amp;" mo.", ""), IF($H$56=Lists!$D$9, IFERROR(MROUND(CONVERT(G66-E66,"day","yr")*12, 0.5)&amp;" mo.", ""), IFERROR(MROUND(CONVERT(G66-F66,"day","yr")*12, 0.5)&amp;" mo.", ""))))</f>
        <v>2.5 mo.</v>
      </c>
      <c r="I66" s="83"/>
      <c r="J66" s="57"/>
    </row>
    <row r="67" spans="1:10" x14ac:dyDescent="0.25">
      <c r="A67" s="56"/>
      <c r="B67" s="15" t="s">
        <v>164</v>
      </c>
      <c r="D67" s="16"/>
      <c r="E67" s="132"/>
      <c r="F67" s="132"/>
      <c r="G67" s="133">
        <v>44012</v>
      </c>
      <c r="H67" s="114" t="str">
        <f>IF(SUM(E67:G67)=0, "", IF($H$56=Lists!$D$8, IFERROR(MROUND(CONVERT(F67-E67,"day","yr")*12, 0.5)&amp;" mo.", ""), IF($H$56=Lists!$D$9, IFERROR(MROUND(CONVERT(G67-E67,"day","yr")*12, 0.5)&amp;" mo.", ""), IFERROR(MROUND(CONVERT(G67-F67,"day","yr")*12, 0.5)&amp;" mo.", ""))))</f>
        <v>1446 mo.</v>
      </c>
      <c r="I67" s="83"/>
      <c r="J67" s="57"/>
    </row>
    <row r="68" spans="1:10" x14ac:dyDescent="0.25">
      <c r="A68" s="56"/>
      <c r="B68" s="15" t="s">
        <v>66</v>
      </c>
      <c r="D68" s="16"/>
      <c r="E68" s="132">
        <v>43922</v>
      </c>
      <c r="F68" s="132">
        <v>44034</v>
      </c>
      <c r="G68" s="133">
        <v>44049</v>
      </c>
      <c r="H68" s="114" t="str">
        <f>IF(SUM(E68:G68)=0, "", IF($H$56=Lists!$D$8, IFERROR(MROUND(CONVERT(F68-E68,"day","yr")*12, 0.5)&amp;" mo.", ""), IF($H$56=Lists!$D$9, IFERROR(MROUND(CONVERT(G68-E68,"day","yr")*12, 0.5)&amp;" mo.", ""), IFERROR(MROUND(CONVERT(G68-F68,"day","yr")*12, 0.5)&amp;" mo.", ""))))</f>
        <v>0.5 mo.</v>
      </c>
      <c r="I68" s="83"/>
      <c r="J68" s="57"/>
    </row>
    <row r="69" spans="1:10" x14ac:dyDescent="0.25">
      <c r="A69" s="56"/>
      <c r="B69" s="15" t="s">
        <v>8</v>
      </c>
      <c r="D69" s="16"/>
      <c r="E69" s="132">
        <v>44562</v>
      </c>
      <c r="F69" s="132">
        <v>45536</v>
      </c>
      <c r="G69" s="133"/>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7" t="s">
        <v>152</v>
      </c>
      <c r="B72" s="158"/>
      <c r="C72" s="158"/>
      <c r="D72" s="158"/>
      <c r="E72" s="158"/>
      <c r="F72" s="158"/>
      <c r="G72" s="158"/>
      <c r="H72" s="158"/>
      <c r="I72" s="158"/>
      <c r="J72" s="159"/>
    </row>
    <row r="73" spans="1:10" ht="9.9499999999999993" customHeight="1" thickTop="1" x14ac:dyDescent="0.25">
      <c r="A73" s="56"/>
      <c r="B73" s="33"/>
      <c r="C73" s="33"/>
      <c r="D73" s="33"/>
      <c r="E73" s="26"/>
      <c r="F73" s="26"/>
      <c r="G73" s="26"/>
      <c r="H73" s="27"/>
      <c r="I73" s="94"/>
      <c r="J73" s="57"/>
    </row>
    <row r="74" spans="1:10" ht="75" customHeight="1" x14ac:dyDescent="0.25">
      <c r="A74" s="56"/>
      <c r="B74" s="147" t="s">
        <v>177</v>
      </c>
      <c r="C74" s="147"/>
      <c r="D74" s="147"/>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1" t="s">
        <v>11</v>
      </c>
      <c r="C75" s="152"/>
      <c r="D75" s="152"/>
      <c r="E75" s="152"/>
      <c r="F75" s="152"/>
      <c r="G75" s="152"/>
      <c r="H75" s="152"/>
      <c r="I75" s="153"/>
      <c r="J75" s="57"/>
    </row>
    <row r="76" spans="1:10" x14ac:dyDescent="0.25">
      <c r="A76" s="56"/>
      <c r="B76" s="168" t="s">
        <v>50</v>
      </c>
      <c r="C76" s="169"/>
      <c r="D76" s="170"/>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1" t="s">
        <v>12</v>
      </c>
      <c r="C78" s="152"/>
      <c r="D78" s="152"/>
      <c r="E78" s="152"/>
      <c r="F78" s="152"/>
      <c r="G78" s="152"/>
      <c r="H78" s="152"/>
      <c r="I78" s="153"/>
      <c r="J78" s="57"/>
    </row>
    <row r="79" spans="1:10" x14ac:dyDescent="0.25">
      <c r="A79" s="56"/>
      <c r="B79" s="12" t="s">
        <v>44</v>
      </c>
      <c r="C79" s="13"/>
      <c r="D79" s="14"/>
      <c r="E79" s="97">
        <v>434108</v>
      </c>
      <c r="F79" s="97">
        <v>193950</v>
      </c>
      <c r="G79" s="98">
        <v>207504</v>
      </c>
      <c r="H79" s="31">
        <f>IF($H$56=Lists!$D$8, IFERROR(F79-E79, ""), IF($H$56=Lists!$D$9, IFERROR(G79-E79, ""), IFERROR(G79-F79, "")))</f>
        <v>13554</v>
      </c>
      <c r="I79" s="83"/>
      <c r="J79" s="57"/>
    </row>
    <row r="80" spans="1:10" x14ac:dyDescent="0.25">
      <c r="A80" s="56"/>
      <c r="B80" s="15" t="s">
        <v>165</v>
      </c>
      <c r="D80" s="16"/>
      <c r="E80" s="97">
        <v>1278644</v>
      </c>
      <c r="F80" s="97">
        <v>1598130</v>
      </c>
      <c r="G80" s="98">
        <v>1505078</v>
      </c>
      <c r="H80" s="31">
        <f>IF($H$56=Lists!$D$8, IFERROR(F80-E80, ""), IF($H$56=Lists!$D$9, IFERROR(G80-E80, ""), IFERROR(G80-F80, "")))</f>
        <v>-93052</v>
      </c>
      <c r="I80" s="83"/>
      <c r="J80" s="57"/>
    </row>
    <row r="81" spans="1:10" x14ac:dyDescent="0.25">
      <c r="A81" s="56"/>
      <c r="B81" s="15" t="s">
        <v>167</v>
      </c>
      <c r="D81" s="16"/>
      <c r="E81" s="97">
        <v>651895</v>
      </c>
      <c r="F81" s="97">
        <v>1727947</v>
      </c>
      <c r="G81" s="98">
        <v>1366812</v>
      </c>
      <c r="H81" s="31">
        <f>IF($H$56=Lists!$D$8, IFERROR(F81-E81, ""), IF($H$56=Lists!$D$9, IFERROR(G81-E81, ""), IFERROR(G81-F81, "")))</f>
        <v>-361135</v>
      </c>
      <c r="I81" s="83"/>
      <c r="J81" s="57"/>
    </row>
    <row r="82" spans="1:10" x14ac:dyDescent="0.25">
      <c r="A82" s="56"/>
      <c r="B82" s="15" t="s">
        <v>166</v>
      </c>
      <c r="D82" s="16"/>
      <c r="E82" s="97">
        <f>508464*1.1816</f>
        <v>600801.06239999994</v>
      </c>
      <c r="F82" s="97">
        <v>634427</v>
      </c>
      <c r="G82" s="97">
        <v>688170</v>
      </c>
      <c r="H82" s="31">
        <f>IF($H$56=Lists!$D$8, IFERROR(F82-E82, ""), IF($H$56=Lists!$D$9, IFERROR(G82-E82, ""), IFERROR(G82-F82, "")))</f>
        <v>53743</v>
      </c>
      <c r="I82" s="83"/>
      <c r="J82" s="57"/>
    </row>
    <row r="83" spans="1:10" x14ac:dyDescent="0.25">
      <c r="A83" s="56"/>
      <c r="B83" s="15" t="s">
        <v>168</v>
      </c>
      <c r="D83" s="16"/>
      <c r="E83" s="97">
        <f>1089984-600801</f>
        <v>489183</v>
      </c>
      <c r="F83" s="97">
        <v>401533</v>
      </c>
      <c r="G83" s="97">
        <v>178826</v>
      </c>
      <c r="H83" s="32">
        <f>IF($H$56=Lists!$D$8, IFERROR(F83-E83, ""), IF($H$56=Lists!$D$9, IFERROR(G83-E83, ""), IFERROR(G83-F83, "")))</f>
        <v>-222707</v>
      </c>
      <c r="I83" s="83"/>
      <c r="J83" s="57"/>
    </row>
    <row r="84" spans="1:10" x14ac:dyDescent="0.25">
      <c r="A84" s="56"/>
      <c r="B84" s="15" t="s">
        <v>13</v>
      </c>
      <c r="D84" s="16"/>
      <c r="E84" s="97">
        <v>357044</v>
      </c>
      <c r="F84" s="97">
        <v>474009</v>
      </c>
      <c r="G84" s="98">
        <v>0</v>
      </c>
      <c r="H84" s="31">
        <f>IF($H$56=Lists!$D$8, IFERROR(F84-E84, ""), IF($H$56=Lists!$D$9, IFERROR(G84-E84, ""), IFERROR(G84-F84, "")))</f>
        <v>-474009</v>
      </c>
      <c r="I84" s="99"/>
      <c r="J84" s="57"/>
    </row>
    <row r="85" spans="1:10" x14ac:dyDescent="0.25">
      <c r="A85" s="56"/>
      <c r="B85" s="209" t="s">
        <v>14</v>
      </c>
      <c r="C85" s="210"/>
      <c r="D85" s="211"/>
      <c r="E85" s="34">
        <f>SUM(E79:E84)</f>
        <v>3811675.0624000002</v>
      </c>
      <c r="F85" s="34">
        <f>SUM(F79:F84)</f>
        <v>5029996</v>
      </c>
      <c r="G85" s="34">
        <f>SUM(G79:G84)</f>
        <v>3946390</v>
      </c>
      <c r="H85" s="35">
        <f>IF($H$56=Lists!$D$8, IFERROR(F85-E85, ""), IF($H$56=Lists!$D$9, IFERROR(G85-E85, ""), IFERROR(G85-F85, "")))</f>
        <v>-1083606</v>
      </c>
      <c r="I85" s="100"/>
      <c r="J85" s="57"/>
    </row>
    <row r="86" spans="1:10" ht="9.9499999999999993" customHeight="1" x14ac:dyDescent="0.25">
      <c r="A86" s="56"/>
      <c r="J86" s="57"/>
    </row>
    <row r="87" spans="1:10" x14ac:dyDescent="0.25">
      <c r="A87" s="56"/>
      <c r="B87" s="151" t="s">
        <v>15</v>
      </c>
      <c r="C87" s="152"/>
      <c r="D87" s="152"/>
      <c r="E87" s="152"/>
      <c r="F87" s="152"/>
      <c r="G87" s="152"/>
      <c r="H87" s="152"/>
      <c r="I87" s="153"/>
      <c r="J87" s="57"/>
    </row>
    <row r="88" spans="1:10" ht="14.45" customHeight="1" x14ac:dyDescent="0.25">
      <c r="A88" s="56"/>
      <c r="B88" s="12" t="s">
        <v>45</v>
      </c>
      <c r="C88" s="13"/>
      <c r="D88" s="14"/>
      <c r="E88" s="97"/>
      <c r="F88" s="97">
        <v>1863653</v>
      </c>
      <c r="G88" s="98">
        <v>1842296</v>
      </c>
      <c r="H88" s="36">
        <f>IF($H$56=Lists!$D$8, IFERROR(F88-E88, ""), IF($H$56=Lists!$D$9, IFERROR(G88-E88, ""), IFERROR(G88-F88, "")))</f>
        <v>-21357</v>
      </c>
      <c r="I88" s="83"/>
      <c r="J88" s="57"/>
    </row>
    <row r="89" spans="1:10" x14ac:dyDescent="0.25">
      <c r="A89" s="56"/>
      <c r="B89" s="15" t="s">
        <v>46</v>
      </c>
      <c r="D89" s="16"/>
      <c r="E89" s="97"/>
      <c r="F89" s="97">
        <v>754497</v>
      </c>
      <c r="G89" s="98">
        <v>2851181</v>
      </c>
      <c r="H89" s="36">
        <f>IF($H$56=Lists!$D$8, IFERROR(F89-E89, ""), IF($H$56=Lists!$D$9, IFERROR(G89-E89, ""), IFERROR(G89-F89, "")))</f>
        <v>2096684</v>
      </c>
      <c r="I89" s="99"/>
      <c r="J89" s="57"/>
    </row>
    <row r="90" spans="1:10" x14ac:dyDescent="0.25">
      <c r="A90" s="56"/>
      <c r="B90" s="15" t="s">
        <v>47</v>
      </c>
      <c r="D90" s="16"/>
      <c r="E90" s="97">
        <v>24850230</v>
      </c>
      <c r="F90" s="97">
        <v>25703943</v>
      </c>
      <c r="G90" s="97">
        <v>19980608</v>
      </c>
      <c r="H90" s="37">
        <f>IF($H$56=Lists!$D$8, IFERROR(F90-E90, ""), IF($H$56=Lists!$D$9, IFERROR(G90-E90, ""), IFERROR(G90-F90, "")))</f>
        <v>-5723335</v>
      </c>
      <c r="I90" s="99"/>
      <c r="J90" s="57"/>
    </row>
    <row r="91" spans="1:10" x14ac:dyDescent="0.25">
      <c r="A91" s="56"/>
      <c r="B91" s="206" t="s">
        <v>51</v>
      </c>
      <c r="C91" s="207"/>
      <c r="D91" s="208"/>
      <c r="E91" s="38">
        <f>SUM(E88:E90)</f>
        <v>24850230</v>
      </c>
      <c r="F91" s="38">
        <f t="shared" ref="F91:G91" si="5">SUM(F88:F90)</f>
        <v>28322093</v>
      </c>
      <c r="G91" s="38">
        <f t="shared" si="5"/>
        <v>24674085</v>
      </c>
      <c r="H91" s="36">
        <f>IF($H$56=Lists!$D$8, IFERROR(F91-E91, ""), IF($H$56=Lists!$D$9, IFERROR(G91-E91, ""), IFERROR(G91-F91, "")))</f>
        <v>-3648008</v>
      </c>
      <c r="I91" s="100"/>
      <c r="J91" s="57"/>
    </row>
    <row r="92" spans="1:10" x14ac:dyDescent="0.25">
      <c r="A92" s="56"/>
      <c r="B92" s="15" t="s">
        <v>48</v>
      </c>
      <c r="D92" s="16"/>
      <c r="E92" s="97">
        <v>2485023</v>
      </c>
      <c r="F92" s="97">
        <v>1422690</v>
      </c>
      <c r="G92" s="98">
        <v>482097</v>
      </c>
      <c r="H92" s="36">
        <f>IF($H$56=Lists!$D$8, IFERROR(F92-E92, ""), IF($H$56=Lists!$D$9, IFERROR(G92-E92, ""), IFERROR(G92-F92, "")))</f>
        <v>-940593</v>
      </c>
      <c r="I92" s="99"/>
      <c r="J92" s="57"/>
    </row>
    <row r="93" spans="1:10" x14ac:dyDescent="0.25">
      <c r="A93" s="56"/>
      <c r="B93" s="15" t="s">
        <v>49</v>
      </c>
      <c r="D93" s="16"/>
      <c r="E93" s="97"/>
      <c r="F93" s="97"/>
      <c r="G93" s="97">
        <v>0</v>
      </c>
      <c r="H93" s="36">
        <f>IF($H$56=Lists!$D$8, IFERROR(F93-E93, ""), IF($H$56=Lists!$D$9, IFERROR(G93-E93, ""), IFERROR(G93-F93, "")))</f>
        <v>0</v>
      </c>
      <c r="I93" s="99"/>
      <c r="J93" s="57"/>
    </row>
    <row r="94" spans="1:10" x14ac:dyDescent="0.25">
      <c r="A94" s="56"/>
      <c r="B94" s="15" t="s">
        <v>40</v>
      </c>
      <c r="D94" s="16"/>
      <c r="E94" s="97">
        <v>2405503</v>
      </c>
      <c r="F94" s="97">
        <v>2677031</v>
      </c>
      <c r="G94" s="97">
        <v>2271510</v>
      </c>
      <c r="H94" s="36">
        <f>IF($H$56=Lists!$D$8, IFERROR(F94-E94, ""), IF($H$56=Lists!$D$9, IFERROR(G94-E94, ""), IFERROR(G94-F94, "")))</f>
        <v>-405521</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09" t="s">
        <v>52</v>
      </c>
      <c r="C97" s="210"/>
      <c r="D97" s="211"/>
      <c r="E97" s="38">
        <f>SUM(E91:E96)</f>
        <v>29740756</v>
      </c>
      <c r="F97" s="38">
        <f t="shared" ref="F97:G97" si="6">SUM(F91:F96)</f>
        <v>32421814</v>
      </c>
      <c r="G97" s="38">
        <f t="shared" si="6"/>
        <v>27427692</v>
      </c>
      <c r="H97" s="39">
        <f>IF($H$56=Lists!$D$8, IFERROR(F97-E97, ""), IF($H$56=Lists!$D$9, IFERROR(G97-E97, ""), IFERROR(G97-F97, "")))</f>
        <v>-4994122</v>
      </c>
      <c r="I97" s="84"/>
      <c r="J97" s="57"/>
    </row>
    <row r="98" spans="1:10" ht="9.9499999999999993" customHeight="1" x14ac:dyDescent="0.25">
      <c r="A98" s="56"/>
      <c r="J98" s="57"/>
    </row>
    <row r="99" spans="1:10" x14ac:dyDescent="0.25">
      <c r="A99" s="56"/>
      <c r="B99" s="151" t="s">
        <v>16</v>
      </c>
      <c r="C99" s="152"/>
      <c r="D99" s="152"/>
      <c r="E99" s="152"/>
      <c r="F99" s="152"/>
      <c r="G99" s="152"/>
      <c r="H99" s="152"/>
      <c r="I99" s="153"/>
      <c r="J99" s="57"/>
    </row>
    <row r="100" spans="1:10" x14ac:dyDescent="0.25">
      <c r="A100" s="56"/>
      <c r="B100" s="40" t="s">
        <v>17</v>
      </c>
      <c r="D100" s="16"/>
      <c r="E100" s="101">
        <v>3033971</v>
      </c>
      <c r="F100" s="101">
        <v>2650819</v>
      </c>
      <c r="G100" s="102">
        <v>1239351</v>
      </c>
      <c r="H100" s="41">
        <f>IF($H$56=Lists!$D$8, IFERROR(F100-E100, ""), IF($H$56=Lists!$D$9, IFERROR(G100-E100, ""), IFERROR(G100-F100, "")))</f>
        <v>-1411468</v>
      </c>
      <c r="I100" s="103"/>
      <c r="J100" s="104"/>
    </row>
    <row r="101" spans="1:10" x14ac:dyDescent="0.25">
      <c r="A101" s="56"/>
      <c r="B101" s="40" t="s">
        <v>18</v>
      </c>
      <c r="D101" s="16"/>
      <c r="E101" s="101">
        <v>124251</v>
      </c>
      <c r="F101" s="101">
        <v>379426</v>
      </c>
      <c r="G101" s="102">
        <v>346666</v>
      </c>
      <c r="H101" s="41">
        <f>IF($H$56=Lists!$D$8, IFERROR(F101-E101, ""), IF($H$56=Lists!$D$9, IFERROR(G101-E101, ""), IFERROR(G101-F101, "")))</f>
        <v>-32760</v>
      </c>
      <c r="I101" s="103"/>
      <c r="J101" s="104"/>
    </row>
    <row r="102" spans="1:10" x14ac:dyDescent="0.25">
      <c r="A102" s="56"/>
      <c r="B102" s="40" t="s">
        <v>53</v>
      </c>
      <c r="D102" s="16"/>
      <c r="E102" s="97">
        <v>326353</v>
      </c>
      <c r="F102" s="97">
        <v>569630</v>
      </c>
      <c r="G102" s="98">
        <v>397934</v>
      </c>
      <c r="H102" s="42">
        <f>IF($H$56=Lists!$D$8, IFERROR(F102-E102, ""), IF($H$56=Lists!$D$9, IFERROR(G102-E102, ""), IFERROR(G102-F102, "")))</f>
        <v>-171696</v>
      </c>
      <c r="I102" s="83"/>
      <c r="J102" s="57"/>
    </row>
    <row r="103" spans="1:10" x14ac:dyDescent="0.25">
      <c r="A103" s="56"/>
      <c r="B103" s="40" t="s">
        <v>147</v>
      </c>
      <c r="D103" s="16"/>
      <c r="E103" s="97">
        <v>1238752</v>
      </c>
      <c r="F103" s="97">
        <v>239455</v>
      </c>
      <c r="G103" s="105">
        <v>2755455</v>
      </c>
      <c r="H103" s="43">
        <f>IF($H$56=Lists!$D$8, IFERROR(F103-E103, ""), IF($H$56=Lists!$D$9, IFERROR(G103-E103, ""), IFERROR(G103-F103, "")))</f>
        <v>2516000</v>
      </c>
      <c r="I103" s="103" t="s">
        <v>223</v>
      </c>
      <c r="J103" s="104"/>
    </row>
    <row r="104" spans="1:10" ht="15.75" thickBot="1" x14ac:dyDescent="0.3">
      <c r="A104" s="56"/>
      <c r="B104" s="212" t="s">
        <v>54</v>
      </c>
      <c r="C104" s="213"/>
      <c r="D104" s="214"/>
      <c r="E104" s="44">
        <f>SUM(E100:E103)</f>
        <v>4723327</v>
      </c>
      <c r="F104" s="44">
        <f>SUM(F100:F103)</f>
        <v>3839330</v>
      </c>
      <c r="G104" s="44">
        <f>SUM(G100:G103)</f>
        <v>4739406</v>
      </c>
      <c r="H104" s="39">
        <f>IF($H$56=Lists!$D$8, IFERROR(F104-E104, ""), IF($H$56=Lists!$D$9, IFERROR(G104-E104, ""), IFERROR(G104-F104, "")))</f>
        <v>900076</v>
      </c>
      <c r="I104" s="106"/>
      <c r="J104" s="104"/>
    </row>
    <row r="105" spans="1:10" ht="20.25" thickTop="1" thickBot="1" x14ac:dyDescent="0.35">
      <c r="A105" s="56"/>
      <c r="B105" s="107" t="s">
        <v>145</v>
      </c>
      <c r="C105" s="108"/>
      <c r="D105" s="108"/>
      <c r="E105" s="109">
        <f>SUM(E76,E85,E97,E104)</f>
        <v>38275758.062399998</v>
      </c>
      <c r="F105" s="109">
        <f>SUM(F76,F85,F97,F104)</f>
        <v>41291140</v>
      </c>
      <c r="G105" s="109">
        <f>SUM(G76,G85,G97,G104)</f>
        <v>36113488</v>
      </c>
      <c r="H105" s="109">
        <f>SUM(H76,H85,H97,H104)</f>
        <v>-5177652</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4" t="str">
        <f>IF(ReportType=Lists!$O$2, "", "Close-Out Information")</f>
        <v/>
      </c>
      <c r="C107" s="155"/>
      <c r="D107" s="155"/>
      <c r="E107" s="155"/>
      <c r="F107" s="155"/>
      <c r="G107" s="155"/>
      <c r="H107" s="155"/>
      <c r="I107" s="156"/>
      <c r="J107" s="61"/>
    </row>
    <row r="108" spans="1:10" s="1" customFormat="1" x14ac:dyDescent="0.25">
      <c r="A108" s="60"/>
      <c r="B108" s="47"/>
      <c r="C108" s="222"/>
      <c r="D108" s="222"/>
      <c r="E108" s="222" t="str">
        <f>IF(ReportType=Lists!$O$2, "", "NOTES")</f>
        <v/>
      </c>
      <c r="F108" s="222"/>
      <c r="G108" s="222"/>
      <c r="H108" s="222"/>
      <c r="I108" s="167"/>
      <c r="J108" s="61"/>
    </row>
    <row r="109" spans="1:10" ht="15" customHeight="1" x14ac:dyDescent="0.25">
      <c r="A109" s="56"/>
      <c r="B109" s="80" t="str">
        <f>IF(ReportType=Lists!$O$2, "", "Number of Change Orders")</f>
        <v/>
      </c>
      <c r="C109" s="215"/>
      <c r="D109" s="216"/>
      <c r="E109" s="219"/>
      <c r="F109" s="220"/>
      <c r="G109" s="220"/>
      <c r="H109" s="220"/>
      <c r="I109" s="221"/>
      <c r="J109" s="57"/>
    </row>
    <row r="110" spans="1:10" ht="15" customHeight="1" x14ac:dyDescent="0.25">
      <c r="A110" s="56"/>
      <c r="B110" s="80" t="str">
        <f>IF(ReportType=Lists!$O$2, "", "Total Value of Change Orders")</f>
        <v/>
      </c>
      <c r="C110" s="223"/>
      <c r="D110" s="224"/>
      <c r="E110" s="120"/>
      <c r="F110" s="121"/>
      <c r="G110" s="121"/>
      <c r="H110" s="121"/>
      <c r="I110" s="122"/>
      <c r="J110" s="57"/>
    </row>
    <row r="111" spans="1:10" ht="15" customHeight="1" x14ac:dyDescent="0.25">
      <c r="A111" s="56"/>
      <c r="B111" s="80" t="str">
        <f>IF(ReportType=Lists!$O$2, "", "Outstanding Liabilities")</f>
        <v/>
      </c>
      <c r="C111" s="223"/>
      <c r="D111" s="224"/>
      <c r="E111" s="120"/>
      <c r="F111" s="121"/>
      <c r="G111" s="121"/>
      <c r="H111" s="121"/>
      <c r="I111" s="122"/>
      <c r="J111" s="57"/>
    </row>
    <row r="112" spans="1:10" x14ac:dyDescent="0.25">
      <c r="A112" s="56"/>
      <c r="B112" s="18" t="str">
        <f>IF(ReportType=Lists!$O$2, "", "Unsettled Claims")</f>
        <v/>
      </c>
      <c r="C112" s="217"/>
      <c r="D112" s="218"/>
      <c r="E112" s="219"/>
      <c r="F112" s="220"/>
      <c r="G112" s="220"/>
      <c r="H112" s="220"/>
      <c r="I112" s="221"/>
      <c r="J112" s="57"/>
    </row>
    <row r="113" spans="1:10" ht="9.9499999999999993" customHeight="1" x14ac:dyDescent="0.25">
      <c r="A113" s="56"/>
      <c r="J113" s="57"/>
    </row>
    <row r="114" spans="1:10" ht="15.75" thickBot="1" x14ac:dyDescent="0.3">
      <c r="A114" s="56"/>
      <c r="B114" s="1" t="s">
        <v>20</v>
      </c>
      <c r="J114" s="57"/>
    </row>
    <row r="115" spans="1:10" x14ac:dyDescent="0.25">
      <c r="A115" s="56"/>
      <c r="B115" s="197" t="s">
        <v>225</v>
      </c>
      <c r="C115" s="198"/>
      <c r="D115" s="198"/>
      <c r="E115" s="198"/>
      <c r="F115" s="198"/>
      <c r="G115" s="198"/>
      <c r="H115" s="198"/>
      <c r="I115" s="199"/>
      <c r="J115" s="57"/>
    </row>
    <row r="116" spans="1:10" x14ac:dyDescent="0.25">
      <c r="A116" s="56"/>
      <c r="B116" s="200"/>
      <c r="C116" s="201"/>
      <c r="D116" s="201"/>
      <c r="E116" s="201"/>
      <c r="F116" s="201"/>
      <c r="G116" s="201"/>
      <c r="H116" s="201"/>
      <c r="I116" s="202"/>
      <c r="J116" s="57"/>
    </row>
    <row r="117" spans="1:10" x14ac:dyDescent="0.25">
      <c r="A117" s="56"/>
      <c r="B117" s="200"/>
      <c r="C117" s="201"/>
      <c r="D117" s="201"/>
      <c r="E117" s="201"/>
      <c r="F117" s="201"/>
      <c r="G117" s="201"/>
      <c r="H117" s="201"/>
      <c r="I117" s="202"/>
      <c r="J117" s="57"/>
    </row>
    <row r="118" spans="1:10" x14ac:dyDescent="0.25">
      <c r="A118" s="56"/>
      <c r="B118" s="200"/>
      <c r="C118" s="201"/>
      <c r="D118" s="201"/>
      <c r="E118" s="201"/>
      <c r="F118" s="201"/>
      <c r="G118" s="201"/>
      <c r="H118" s="201"/>
      <c r="I118" s="202"/>
      <c r="J118" s="57"/>
    </row>
    <row r="119" spans="1:10" x14ac:dyDescent="0.25">
      <c r="A119" s="56"/>
      <c r="B119" s="200"/>
      <c r="C119" s="201"/>
      <c r="D119" s="201"/>
      <c r="E119" s="201"/>
      <c r="F119" s="201"/>
      <c r="G119" s="201"/>
      <c r="H119" s="201"/>
      <c r="I119" s="202"/>
      <c r="J119" s="57"/>
    </row>
    <row r="120" spans="1:10" x14ac:dyDescent="0.25">
      <c r="A120" s="56"/>
      <c r="B120" s="200"/>
      <c r="C120" s="201"/>
      <c r="D120" s="201"/>
      <c r="E120" s="201"/>
      <c r="F120" s="201"/>
      <c r="G120" s="201"/>
      <c r="H120" s="201"/>
      <c r="I120" s="202"/>
      <c r="J120" s="57"/>
    </row>
    <row r="121" spans="1:10" x14ac:dyDescent="0.25">
      <c r="A121" s="56"/>
      <c r="B121" s="200"/>
      <c r="C121" s="201"/>
      <c r="D121" s="201"/>
      <c r="E121" s="201"/>
      <c r="F121" s="201"/>
      <c r="G121" s="201"/>
      <c r="H121" s="201"/>
      <c r="I121" s="202"/>
      <c r="J121" s="57"/>
    </row>
    <row r="122" spans="1:10" x14ac:dyDescent="0.25">
      <c r="A122" s="56"/>
      <c r="B122" s="200"/>
      <c r="C122" s="201"/>
      <c r="D122" s="201"/>
      <c r="E122" s="201"/>
      <c r="F122" s="201"/>
      <c r="G122" s="201"/>
      <c r="H122" s="201"/>
      <c r="I122" s="202"/>
      <c r="J122" s="57"/>
    </row>
    <row r="123" spans="1:10" x14ac:dyDescent="0.25">
      <c r="A123" s="56"/>
      <c r="B123" s="200"/>
      <c r="C123" s="201"/>
      <c r="D123" s="201"/>
      <c r="E123" s="201"/>
      <c r="F123" s="201"/>
      <c r="G123" s="201"/>
      <c r="H123" s="201"/>
      <c r="I123" s="202"/>
      <c r="J123" s="57"/>
    </row>
    <row r="124" spans="1:10" x14ac:dyDescent="0.25">
      <c r="A124" s="56"/>
      <c r="B124" s="200"/>
      <c r="C124" s="201"/>
      <c r="D124" s="201"/>
      <c r="E124" s="201"/>
      <c r="F124" s="201"/>
      <c r="G124" s="201"/>
      <c r="H124" s="201"/>
      <c r="I124" s="202"/>
      <c r="J124" s="57"/>
    </row>
    <row r="125" spans="1:10" x14ac:dyDescent="0.25">
      <c r="A125" s="56"/>
      <c r="B125" s="200"/>
      <c r="C125" s="201"/>
      <c r="D125" s="201"/>
      <c r="E125" s="201"/>
      <c r="F125" s="201"/>
      <c r="G125" s="201"/>
      <c r="H125" s="201"/>
      <c r="I125" s="202"/>
      <c r="J125" s="57"/>
    </row>
    <row r="126" spans="1:10" x14ac:dyDescent="0.25">
      <c r="A126" s="56"/>
      <c r="B126" s="200"/>
      <c r="C126" s="201"/>
      <c r="D126" s="201"/>
      <c r="E126" s="201"/>
      <c r="F126" s="201"/>
      <c r="G126" s="201"/>
      <c r="H126" s="201"/>
      <c r="I126" s="202"/>
      <c r="J126" s="57"/>
    </row>
    <row r="127" spans="1:10" x14ac:dyDescent="0.25">
      <c r="A127" s="56"/>
      <c r="B127" s="200"/>
      <c r="C127" s="201"/>
      <c r="D127" s="201"/>
      <c r="E127" s="201"/>
      <c r="F127" s="201"/>
      <c r="G127" s="201"/>
      <c r="H127" s="201"/>
      <c r="I127" s="202"/>
      <c r="J127" s="57"/>
    </row>
    <row r="128" spans="1:10" x14ac:dyDescent="0.25">
      <c r="A128" s="56"/>
      <c r="B128" s="200"/>
      <c r="C128" s="201"/>
      <c r="D128" s="201"/>
      <c r="E128" s="201"/>
      <c r="F128" s="201"/>
      <c r="G128" s="201"/>
      <c r="H128" s="201"/>
      <c r="I128" s="202"/>
      <c r="J128" s="57"/>
    </row>
    <row r="129" spans="1:10" x14ac:dyDescent="0.25">
      <c r="A129" s="56"/>
      <c r="B129" s="200"/>
      <c r="C129" s="201"/>
      <c r="D129" s="201"/>
      <c r="E129" s="201"/>
      <c r="F129" s="201"/>
      <c r="G129" s="201"/>
      <c r="H129" s="201"/>
      <c r="I129" s="202"/>
      <c r="J129" s="57"/>
    </row>
    <row r="130" spans="1:10" x14ac:dyDescent="0.25">
      <c r="A130" s="56"/>
      <c r="B130" s="200"/>
      <c r="C130" s="201"/>
      <c r="D130" s="201"/>
      <c r="E130" s="201"/>
      <c r="F130" s="201"/>
      <c r="G130" s="201"/>
      <c r="H130" s="201"/>
      <c r="I130" s="202"/>
      <c r="J130" s="57"/>
    </row>
    <row r="131" spans="1:10" x14ac:dyDescent="0.25">
      <c r="A131" s="56"/>
      <c r="B131" s="200"/>
      <c r="C131" s="201"/>
      <c r="D131" s="201"/>
      <c r="E131" s="201"/>
      <c r="F131" s="201"/>
      <c r="G131" s="201"/>
      <c r="H131" s="201"/>
      <c r="I131" s="202"/>
      <c r="J131" s="57"/>
    </row>
    <row r="132" spans="1:10" x14ac:dyDescent="0.25">
      <c r="A132" s="56"/>
      <c r="B132" s="200"/>
      <c r="C132" s="201"/>
      <c r="D132" s="201"/>
      <c r="E132" s="201"/>
      <c r="F132" s="201"/>
      <c r="G132" s="201"/>
      <c r="H132" s="201"/>
      <c r="I132" s="202"/>
      <c r="J132" s="57"/>
    </row>
    <row r="133" spans="1:10" x14ac:dyDescent="0.25">
      <c r="A133" s="56"/>
      <c r="B133" s="200"/>
      <c r="C133" s="201"/>
      <c r="D133" s="201"/>
      <c r="E133" s="201"/>
      <c r="F133" s="201"/>
      <c r="G133" s="201"/>
      <c r="H133" s="201"/>
      <c r="I133" s="202"/>
      <c r="J133" s="57"/>
    </row>
    <row r="134" spans="1:10" ht="15.75" thickBot="1" x14ac:dyDescent="0.3">
      <c r="A134" s="56"/>
      <c r="B134" s="203"/>
      <c r="C134" s="204"/>
      <c r="D134" s="204"/>
      <c r="E134" s="204"/>
      <c r="F134" s="204"/>
      <c r="G134" s="204"/>
      <c r="H134" s="204"/>
      <c r="I134" s="205"/>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60 A57:D58 H57:J58 A62:J64 A61:D61 G61:J61 A70:J78 A65:D69 H65:J69 A85:J87 A79:D84 H79:J84 A91:J91 A88:D90 H88:J90 A95:J99 A92:D94 H92:J94 A104:J109 A100:D103 H100:J103">
    <cfRule type="expression" dxfId="20" priority="21">
      <formula>CELL("PROTECT", A1)=0</formula>
    </cfRule>
  </conditionalFormatting>
  <conditionalFormatting sqref="E95:I96">
    <cfRule type="expression" dxfId="19" priority="20">
      <formula>$B95=""</formula>
    </cfRule>
  </conditionalFormatting>
  <conditionalFormatting sqref="F57:G58">
    <cfRule type="expression" dxfId="18" priority="18">
      <formula>CELL("PROTECT", F57)=0</formula>
    </cfRule>
  </conditionalFormatting>
  <conditionalFormatting sqref="E57:E58">
    <cfRule type="expression" dxfId="17" priority="17">
      <formula>CELL("PROTECT", E57)=0</formula>
    </cfRule>
  </conditionalFormatting>
  <conditionalFormatting sqref="F61">
    <cfRule type="expression" dxfId="16" priority="16">
      <formula>CELL("PROTECT", F61)=0</formula>
    </cfRule>
  </conditionalFormatting>
  <conditionalFormatting sqref="E61">
    <cfRule type="expression" dxfId="15" priority="15">
      <formula>CELL("PROTECT", E61)=0</formula>
    </cfRule>
  </conditionalFormatting>
  <conditionalFormatting sqref="G65:G69">
    <cfRule type="expression" dxfId="14" priority="14">
      <formula>CELL("PROTECT", G65)=0</formula>
    </cfRule>
  </conditionalFormatting>
  <conditionalFormatting sqref="E65:F69">
    <cfRule type="expression" dxfId="13" priority="13">
      <formula>CELL("PROTECT", E65)=0</formula>
    </cfRule>
  </conditionalFormatting>
  <conditionalFormatting sqref="F79:F84">
    <cfRule type="expression" dxfId="12" priority="12">
      <formula>CELL("PROTECT", F79)=0</formula>
    </cfRule>
  </conditionalFormatting>
  <conditionalFormatting sqref="E79:E84">
    <cfRule type="expression" dxfId="11" priority="11">
      <formula>CELL("PROTECT", E79)=0</formula>
    </cfRule>
  </conditionalFormatting>
  <conditionalFormatting sqref="G79:G84">
    <cfRule type="expression" dxfId="10" priority="10">
      <formula>CELL("PROTECT", G79)=0</formula>
    </cfRule>
  </conditionalFormatting>
  <conditionalFormatting sqref="F90 E88:F89">
    <cfRule type="expression" dxfId="9" priority="9">
      <formula>CELL("PROTECT", E88)=0</formula>
    </cfRule>
  </conditionalFormatting>
  <conditionalFormatting sqref="E90">
    <cfRule type="expression" dxfId="8" priority="8">
      <formula>CELL("PROTECT", E90)=0</formula>
    </cfRule>
  </conditionalFormatting>
  <conditionalFormatting sqref="G88:G90">
    <cfRule type="expression" dxfId="7" priority="7">
      <formula>CELL("PROTECT", G88)=0</formula>
    </cfRule>
  </conditionalFormatting>
  <conditionalFormatting sqref="F92:F94">
    <cfRule type="expression" dxfId="6" priority="6">
      <formula>CELL("PROTECT", F92)=0</formula>
    </cfRule>
  </conditionalFormatting>
  <conditionalFormatting sqref="E92:E94">
    <cfRule type="expression" dxfId="5" priority="5">
      <formula>CELL("PROTECT", E92)=0</formula>
    </cfRule>
  </conditionalFormatting>
  <conditionalFormatting sqref="G92:G94">
    <cfRule type="expression" dxfId="4" priority="4">
      <formula>CELL("PROTECT", G92)=0</formula>
    </cfRule>
  </conditionalFormatting>
  <conditionalFormatting sqref="F100:F103">
    <cfRule type="expression" dxfId="3" priority="3">
      <formula>CELL("PROTECT", F100)=0</formula>
    </cfRule>
  </conditionalFormatting>
  <conditionalFormatting sqref="E100:E103">
    <cfRule type="expression" dxfId="2" priority="2">
      <formula>CELL("PROTECT", E100)=0</formula>
    </cfRule>
  </conditionalFormatting>
  <conditionalFormatting sqref="G100:G103">
    <cfRule type="expression" dxfId="1" priority="1">
      <formula>CELL("PROTECT", G100)=0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EFA277A2-B5FD-40F1-8547-FFA17E0301A1}"/>
  </hyperlinks>
  <pageMargins left="0.45" right="0.45" top="0.5" bottom="0.5" header="0.3" footer="0.3"/>
  <pageSetup scale="66"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1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J33" sqref="J3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70D5-3019-43EC-AD1F-C5CCE4798B46}">
  <dimension ref="A1:AE71"/>
  <sheetViews>
    <sheetView showGridLines="0" zoomScale="70" zoomScaleNormal="70" workbookViewId="0">
      <selection activeCell="AE33" sqref="AE3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6" t="s">
        <v>206</v>
      </c>
      <c r="B1" s="226"/>
      <c r="C1" s="226"/>
      <c r="D1" s="226"/>
      <c r="E1" s="226"/>
      <c r="F1" s="226"/>
      <c r="G1" s="226"/>
      <c r="H1" s="226"/>
      <c r="I1" s="226"/>
      <c r="J1" s="226"/>
      <c r="K1" s="226"/>
      <c r="L1" s="226"/>
      <c r="M1" s="226"/>
      <c r="N1" s="226"/>
      <c r="O1" s="226"/>
      <c r="P1" s="226"/>
      <c r="Q1" s="226"/>
      <c r="R1" s="226"/>
      <c r="S1" s="127"/>
      <c r="T1" s="130"/>
      <c r="U1" s="130"/>
      <c r="V1" s="130"/>
      <c r="W1" s="130"/>
      <c r="X1" s="130"/>
      <c r="Y1" s="130"/>
      <c r="Z1" s="130"/>
      <c r="AA1" s="130"/>
      <c r="AB1" s="130"/>
      <c r="AC1" s="130"/>
      <c r="AD1" s="130"/>
      <c r="AE1" s="130"/>
    </row>
    <row r="2" spans="1:31" ht="15" customHeight="1" x14ac:dyDescent="0.35">
      <c r="A2" s="226"/>
      <c r="B2" s="226"/>
      <c r="C2" s="226"/>
      <c r="D2" s="226"/>
      <c r="E2" s="226"/>
      <c r="F2" s="226"/>
      <c r="G2" s="226"/>
      <c r="H2" s="226"/>
      <c r="I2" s="226"/>
      <c r="J2" s="226"/>
      <c r="K2" s="226"/>
      <c r="L2" s="226"/>
      <c r="M2" s="226"/>
      <c r="N2" s="226"/>
      <c r="O2" s="226"/>
      <c r="P2" s="226"/>
      <c r="Q2" s="226"/>
      <c r="R2" s="226"/>
      <c r="S2" s="127"/>
      <c r="T2" s="130"/>
      <c r="U2" s="130"/>
      <c r="V2" s="130"/>
      <c r="W2" s="130"/>
      <c r="X2" s="130"/>
      <c r="Y2" s="130"/>
      <c r="Z2" s="130"/>
      <c r="AA2" s="130"/>
      <c r="AB2" s="130"/>
      <c r="AC2" s="130"/>
      <c r="AD2" s="130"/>
      <c r="AE2" s="130"/>
    </row>
    <row r="3" spans="1:31" ht="9" customHeight="1" x14ac:dyDescent="0.25"/>
    <row r="8" spans="1:31" x14ac:dyDescent="0.25">
      <c r="U8" s="131"/>
    </row>
    <row r="29" spans="21:21" x14ac:dyDescent="0.25">
      <c r="U29" s="131"/>
    </row>
    <row r="50" spans="21:21" x14ac:dyDescent="0.25">
      <c r="U50" s="131"/>
    </row>
    <row r="71" spans="21:21" x14ac:dyDescent="0.25">
      <c r="U71" s="131"/>
    </row>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vt:lpstr>
      <vt:lpstr>Photo Gallery (2)</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2023-12-20T18:03:24Z</dcterms:modified>
</cp:coreProperties>
</file>