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Need Wa Arts status\"/>
    </mc:Choice>
  </mc:AlternateContent>
  <xr:revisionPtr revIDLastSave="0" documentId="13_ncr:1_{06588CBC-46CA-473D-802C-A1CE56773332}" xr6:coauthVersionLast="36" xr6:coauthVersionMax="47" xr10:uidLastSave="{00000000-0000-0000-0000-000000000000}"/>
  <bookViews>
    <workbookView xWindow="0" yWindow="0" windowWidth="10950" windowHeight="3180"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G88" i="3" l="1"/>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<sst xmlns="http://schemas.openxmlformats.org/spreadsheetml/2006/main" count="250" uniqueCount="229">
  <si>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</si>
  <si>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</si>
  <si>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</si>
  <si>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</si>
  <si>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</si>
  <si>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</si>
  <si>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</si>
  <si>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</si>
  <si>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</si>
  <si>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</si>
  <si>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</si>
  <si>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</si>
  <si>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</si>
  <si>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</si>
  <si>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</si>
  <si>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</si>
  <si>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</si>
  <si>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</si>
  <si>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</si>
  <si>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</si>
  <si>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</si>
  <si>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</si>
  <si>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</si>
  <si>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</si>
  <si>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</si>
  <si>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</si>
  <si>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</si>
  <si>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</si>
  <si>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</si>
  <si>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</si>
  <si>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</si>
  <si>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</si>
  <si>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</si>
  <si>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</si>
  <si>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</si>
  <si>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</si>
  <si>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</si>
  <si>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</si>
  <si>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</si>
  <si>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</si>
  <si>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</si>
  <si>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</si>
  <si>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</si>
  <si>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</si>
  <si>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</si>
  <si>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</si>
  <si>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</si>
  <si>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</si>
  <si>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</si>
  <si>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</si>
  <si>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</si>
  <si>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</si>
  <si>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</si>
  <si>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</si>
  <si>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</si>
  <si>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</si>
  <si>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</si>
  <si>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</si>
  <si>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</si>
  <si>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</si>
  <si>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</si>
  <si>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</si>
  <si>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</si>
  <si>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</si>
  <si>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</si>
  <si>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</si>
  <si>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</si>
  <si>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</si>
  <si>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</si>
  <si>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</si>
  <si>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</si>
  <si>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</si>
  <si>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</si>
  <si>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</si>
  <si>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</si>
  <si>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</si>
  <si>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</si>
  <si>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</si>
  <si>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</si>
  <si>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</si>
  <si>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</si>
  <si>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</si>
  <si>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</si>
  <si>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</si>
  <si>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</si>
  <si>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</si>
  <si>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</si>
  <si>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</si>
  <si>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</si>
  <si>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</si>
  <si>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</si>
  <si>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</si>
  <si>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</si>
  <si>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</si>
  <si>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</si>
  <si>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</si>
  <si>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</si>
  <si>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</si>
  <si>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</si>
  <si>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</si>
  <si>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</si>
  <si>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</si>
  <si>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</si>
  <si>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</si>
  <si>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</si>
  <si>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</si>
  <si>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</si>
  <si>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</si>
  <si>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</si>
  <si>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</si>
  <si>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</si>
  <si>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</si>
  <si>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</si>
  <si>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</si>
  <si>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</si>
  <si>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</si>
  <si>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</si>
  <si>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</si>
  <si>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</si>
  <si>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</si>
  <si>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</si>
  <si>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</si>
  <si>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</si>
  <si>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</si>
  <si>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</si>
  <si>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</si>
  <si>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</si>
  <si>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</si>
  <si>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</si>
  <si>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</si>
  <si>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</si>
  <si>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</si>
  <si>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</si>
  <si>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</si>
  <si>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</si>
  <si>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</si>
  <si>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</si>
  <si>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</si>
  <si>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</si>
  <si>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</si>
  <si>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</si>
  <si>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</si>
  <si>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</si>
  <si>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</si>
  <si>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</si>
  <si>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</si>
  <si>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</si>
  <si>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</si>
  <si>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</si>
  <si>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</si>
  <si>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</si>
  <si>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</si>
  <si>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</si>
  <si>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</si>
  <si>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</si>
  <si>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</si>
  <si>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</si>
  <si>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</si>
  <si>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</si>
  <si>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</si>
  <si>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</si>
  <si>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</si>
  <si>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</si>
  <si>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</si>
  <si>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</si>
  <si>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</si>
  <si>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</si>
  <si>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</si>
  <si>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</si>
  <si>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</si>
  <si>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</si>
  <si>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</si>
  <si>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</si>
  <si>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</si>
  <si>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</si>
  <si>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</si>
  <si>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</si>
  <si>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</si>
  <si>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</si>
  <si>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</si>
  <si>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</si>
  <si>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</si>
  <si>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</si>
  <si>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</si>
  <si>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</si>
  <si>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</si>
  <si>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</si>
  <si>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</si>
  <si>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</si>
  <si>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</si>
  <si>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</si>
  <si>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</si>
  <si>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</si>
  <si>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</si>
  <si>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</si>
  <si>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</si>
  <si>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</si>
  <si>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</si>
  <si>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</si>
  <si>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</si>
  <si>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</si>
  <si>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</si>
  <si>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</si>
  <si>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</si>
  <si>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</si>
  <si>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</si>
  <si>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</si>
  <si>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</si>
  <si>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</si>
  <si>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</si>
  <si>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</si>
  <si>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</si>
  <si>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</si>
  <si>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</si>
  <si>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Grays Harbor College Student Services and Instructional Building</t>
  </si>
  <si>
    <t>Keith Penner</t>
  </si>
  <si>
    <t>360-538-4154</t>
  </si>
  <si>
    <t>keith.penner@ghc.edu</t>
  </si>
  <si>
    <t>U88</t>
  </si>
  <si>
    <t>N265</t>
  </si>
  <si>
    <t>C00</t>
  </si>
  <si>
    <t>147 Local Funds</t>
  </si>
  <si>
    <t>Q583-COP</t>
  </si>
  <si>
    <t>OFM approved</t>
  </si>
  <si>
    <t>bldg permit</t>
  </si>
  <si>
    <t>Campus PM</t>
  </si>
  <si>
    <t>Contractual completion date was originally 11/5/2023.  Construction is currently ongoing, with substantial completion now scheduled for January 12, 2024.  There are currently 4 outstanding COPs under dispute, which if paid as presented by the GC, would result exceeding the project budget by approximately $750,000.
GHC is working with DES to resolve the outstanding disputes.  It is possible that one subcontractor, responsible for 3 of the COPs, will not agree to a negotiated settlement and mediation/arbitration may be necessary.
Delays and disputed COPs are both the result of a permit delay in March 2022.  Additional delays are likely the result of the GC not performing in a timely manner. In addition to the delay to Substantial Completion, 2 of the three elevators in the building will be delayed for an additional 20+ weeks due to coordination issues and long lead time items.</t>
  </si>
  <si>
    <t>The Student Services &amp; Instructional Building (SSIB) is a replacement for our current student services building. In addition to replacing obsolescent space, it will consolidate student service programs that are dispersed among other buildings on campus, and provide instructional space for a culinary arts/hospitality program.</t>
  </si>
  <si>
    <t>Demolish Building 100 (UFI A00146) 22,643 gsf and building 200 (UFI A00079) 12,437 gsf
Wa Arts Commission: December 2023 artist selected (Lynn Basa). Continuing to work with college to proceed.
Permit delay for NPDES stormwater mitigation. As of mid June, earthwork has commenced, submittals are ahead of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</si>
</sst>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4">
    <dxf>
      <font>
        <b val="0"/>
        <i val="0"/>
      </font>
      <numFmt numFmtId="0" formatCode="General"/>
      <fill>
        <patternFill patternType="none">
          <bgColor auto="1"/>
        </patternFill>
      </fill>
      <border>
        <left/>
        <right/>
        <top/>
        <bottom/>
        <vertical/>
        <horizontal/>
      </border>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600075</xdr:colOff>
      <xdr:row>6</xdr:row>
      <xdr:rowOff>29175</xdr:rowOff>
    </xdr:from>
    <xdr:to>
      <xdr:col>7</xdr:col>
      <xdr:colOff>237259</xdr:colOff>
      <xdr:row>19</xdr:row>
      <xdr:rowOff>27973</xdr:rowOff>
    </xdr:to>
    <xdr:pic>
      <xdr:nvPicPr>
        <xdr:cNvPr id="2" name="Picture 1">
          <a:extLst>
            <a:ext uri="{FF2B5EF4-FFF2-40B4-BE49-F238E27FC236}">
              <a16:creationId xmlns:a16="http://schemas.microsoft.com/office/drawing/2014/main" id="{D66F8616-34BA-42F0-A7AD-FEBCECC045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95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1A2BCD6F-FEC9-4C4C-A690-174D77BB0908}"/>
            </a:ext>
          </a:extLst>
        </xdr:cNvPr>
        <xdr:cNvSpPr txBox="1"/>
      </xdr:nvSpPr>
      <xdr:spPr>
        <a:xfrm>
          <a:off x="40005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structure</a:t>
          </a:r>
          <a:r>
            <a:rPr lang="en-US" sz="1100" b="1" baseline="0">
              <a:solidFill>
                <a:schemeClr val="bg1"/>
              </a:solidFill>
            </a:rPr>
            <a:t> 12/2022</a:t>
          </a:r>
        </a:p>
        <a:p>
          <a:pPr algn="ctr"/>
          <a:endParaRPr lang="en-US" sz="1100" b="1">
            <a:solidFill>
              <a:schemeClr val="bg1"/>
            </a:solidFill>
          </a:endParaRPr>
        </a:p>
      </xdr:txBody>
    </xdr:sp>
    <xdr:clientData fLocksWithSheet="0"/>
  </xdr:twoCellAnchor>
  <xdr:twoCellAnchor>
    <xdr:from>
      <xdr:col>9</xdr:col>
      <xdr:colOff>600075</xdr:colOff>
      <xdr:row>6</xdr:row>
      <xdr:rowOff>29175</xdr:rowOff>
    </xdr:from>
    <xdr:to>
      <xdr:col>16</xdr:col>
      <xdr:colOff>237259</xdr:colOff>
      <xdr:row>19</xdr:row>
      <xdr:rowOff>27973</xdr:rowOff>
    </xdr:to>
    <xdr:pic>
      <xdr:nvPicPr>
        <xdr:cNvPr id="4" name="Picture 3">
          <a:extLst>
            <a:ext uri="{FF2B5EF4-FFF2-40B4-BE49-F238E27FC236}">
              <a16:creationId xmlns:a16="http://schemas.microsoft.com/office/drawing/2014/main" id="{184AA1A6-7290-4ADE-B859-A28C2D3413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6025" y="1095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57DC3AD1-C7DE-424D-A37F-F2A87C6E291E}"/>
            </a:ext>
          </a:extLst>
        </xdr:cNvPr>
        <xdr:cNvSpPr txBox="1"/>
      </xdr:nvSpPr>
      <xdr:spPr>
        <a:xfrm>
          <a:off x="609600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 12/22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27</xdr:row>
      <xdr:rowOff>29175</xdr:rowOff>
    </xdr:from>
    <xdr:to>
      <xdr:col>7</xdr:col>
      <xdr:colOff>237259</xdr:colOff>
      <xdr:row>40</xdr:row>
      <xdr:rowOff>27973</xdr:rowOff>
    </xdr:to>
    <xdr:pic>
      <xdr:nvPicPr>
        <xdr:cNvPr id="6" name="Picture 5">
          <a:extLst>
            <a:ext uri="{FF2B5EF4-FFF2-40B4-BE49-F238E27FC236}">
              <a16:creationId xmlns:a16="http://schemas.microsoft.com/office/drawing/2014/main" id="{BB089CBB-2012-4987-AD0C-1BB78F669D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50964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CC6C518D-1AFC-4CCB-A9F4-958D790B240A}"/>
            </a:ext>
          </a:extLst>
        </xdr:cNvPr>
        <xdr:cNvSpPr txBox="1"/>
      </xdr:nvSpPr>
      <xdr:spPr>
        <a:xfrm>
          <a:off x="40005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600075</xdr:colOff>
      <xdr:row>27</xdr:row>
      <xdr:rowOff>29175</xdr:rowOff>
    </xdr:from>
    <xdr:to>
      <xdr:col>16</xdr:col>
      <xdr:colOff>237259</xdr:colOff>
      <xdr:row>40</xdr:row>
      <xdr:rowOff>27973</xdr:rowOff>
    </xdr:to>
    <xdr:pic>
      <xdr:nvPicPr>
        <xdr:cNvPr id="8" name="Picture 7">
          <a:extLst>
            <a:ext uri="{FF2B5EF4-FFF2-40B4-BE49-F238E27FC236}">
              <a16:creationId xmlns:a16="http://schemas.microsoft.com/office/drawing/2014/main" id="{0A708A1E-CDC4-4496-9C65-DBF07E19C3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96025" y="50964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7313D720-6026-4A50-B6F0-81F493E8715E}"/>
            </a:ext>
          </a:extLst>
        </xdr:cNvPr>
        <xdr:cNvSpPr txBox="1"/>
      </xdr:nvSpPr>
      <xdr:spPr>
        <a:xfrm>
          <a:off x="609600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600075</xdr:colOff>
      <xdr:row>48</xdr:row>
      <xdr:rowOff>29175</xdr:rowOff>
    </xdr:from>
    <xdr:to>
      <xdr:col>7</xdr:col>
      <xdr:colOff>237259</xdr:colOff>
      <xdr:row>61</xdr:row>
      <xdr:rowOff>27973</xdr:rowOff>
    </xdr:to>
    <xdr:pic>
      <xdr:nvPicPr>
        <xdr:cNvPr id="10" name="Picture 9">
          <a:extLst>
            <a:ext uri="{FF2B5EF4-FFF2-40B4-BE49-F238E27FC236}">
              <a16:creationId xmlns:a16="http://schemas.microsoft.com/office/drawing/2014/main" id="{B0F11A6F-12DF-46BC-800A-E09D2A21DC4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0075" y="9096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E331BF0A-7A70-439D-9556-5C9FCD613690}"/>
            </a:ext>
          </a:extLst>
        </xdr:cNvPr>
        <xdr:cNvSpPr txBox="1"/>
      </xdr:nvSpPr>
      <xdr:spPr>
        <a:xfrm>
          <a:off x="40005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48</xdr:row>
      <xdr:rowOff>29175</xdr:rowOff>
    </xdr:from>
    <xdr:to>
      <xdr:col>16</xdr:col>
      <xdr:colOff>237259</xdr:colOff>
      <xdr:row>61</xdr:row>
      <xdr:rowOff>27973</xdr:rowOff>
    </xdr:to>
    <xdr:pic>
      <xdr:nvPicPr>
        <xdr:cNvPr id="12" name="Picture 11">
          <a:extLst>
            <a:ext uri="{FF2B5EF4-FFF2-40B4-BE49-F238E27FC236}">
              <a16:creationId xmlns:a16="http://schemas.microsoft.com/office/drawing/2014/main" id="{4F0DCE7F-0687-4756-B42F-BA8944D582C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296025" y="9096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91C16670-03F8-4BD0-A9C3-0D6BC7621F2D}"/>
            </a:ext>
          </a:extLst>
        </xdr:cNvPr>
        <xdr:cNvSpPr txBox="1"/>
      </xdr:nvSpPr>
      <xdr:spPr>
        <a:xfrm>
          <a:off x="609600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58C519FA-BD0E-47EB-BDBB-6128EC3A4F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0075" y="12948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6926809F-4114-4AF5-BFD7-601211F7B15E}"/>
            </a:ext>
          </a:extLst>
        </xdr:cNvPr>
        <xdr:cNvSpPr txBox="1"/>
      </xdr:nvSpPr>
      <xdr:spPr>
        <a:xfrm>
          <a:off x="400050" y="15811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6" name="Picture 15">
          <a:extLst>
            <a:ext uri="{FF2B5EF4-FFF2-40B4-BE49-F238E27FC236}">
              <a16:creationId xmlns:a16="http://schemas.microsoft.com/office/drawing/2014/main" id="{0A9B93DF-838E-412E-928A-9091F69A1D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96025" y="12948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F3D6BE05-C6C1-4EEF-BC88-028F8117B7F3}"/>
            </a:ext>
          </a:extLst>
        </xdr:cNvPr>
        <xdr:cNvSpPr txBox="1"/>
      </xdr:nvSpPr>
      <xdr:spPr>
        <a:xfrm>
          <a:off x="6096000" y="15811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127-ghc-stusvc-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eith.penner@gh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2" t="s">
        <v>178</v>
      </c>
      <c r="C1" s="132"/>
      <c r="D1" s="132"/>
      <c r="E1" s="132"/>
      <c r="F1" s="132"/>
      <c r="G1" s="132"/>
      <c r="H1" s="132"/>
      <c r="I1" s="132"/>
      <c r="J1" s="132"/>
      <c r="K1" s="132"/>
      <c r="L1" s="55"/>
    </row>
    <row r="2" spans="1:12" ht="21.75" thickBot="1" x14ac:dyDescent="0.4">
      <c r="A2" s="91"/>
      <c r="B2" s="133" t="s">
        <v>179</v>
      </c>
      <c r="C2" s="133"/>
      <c r="D2" s="133"/>
      <c r="E2" s="133"/>
      <c r="F2" s="133"/>
      <c r="G2" s="133"/>
      <c r="H2" s="133"/>
      <c r="I2" s="133"/>
      <c r="J2" s="133"/>
      <c r="K2" s="133"/>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4" t="s">
        <v>182</v>
      </c>
      <c r="C5" s="130"/>
      <c r="D5" s="130"/>
      <c r="E5" s="130"/>
      <c r="F5" s="130"/>
      <c r="G5" s="130"/>
      <c r="H5" s="130"/>
      <c r="I5" s="130"/>
      <c r="J5" s="130"/>
      <c r="K5" s="131"/>
    </row>
    <row r="6" spans="1:12" x14ac:dyDescent="0.25">
      <c r="B6" s="134"/>
      <c r="C6" s="130"/>
      <c r="D6" s="130"/>
      <c r="E6" s="130"/>
      <c r="F6" s="130"/>
      <c r="G6" s="130"/>
      <c r="H6" s="130"/>
      <c r="I6" s="130"/>
      <c r="J6" s="130"/>
      <c r="K6" s="131"/>
    </row>
    <row r="7" spans="1:12" x14ac:dyDescent="0.25">
      <c r="B7" s="134"/>
      <c r="C7" s="130"/>
      <c r="D7" s="130"/>
      <c r="E7" s="130"/>
      <c r="F7" s="130"/>
      <c r="G7" s="130"/>
      <c r="H7" s="130"/>
      <c r="I7" s="130"/>
      <c r="J7" s="130"/>
      <c r="K7" s="131"/>
    </row>
    <row r="8" spans="1:12" x14ac:dyDescent="0.25">
      <c r="B8" s="134"/>
      <c r="C8" s="130"/>
      <c r="D8" s="130"/>
      <c r="E8" s="130"/>
      <c r="F8" s="130"/>
      <c r="G8" s="130"/>
      <c r="H8" s="130"/>
      <c r="I8" s="130"/>
      <c r="J8" s="130"/>
      <c r="K8" s="131"/>
    </row>
    <row r="9" spans="1:12" x14ac:dyDescent="0.25">
      <c r="B9" s="134"/>
      <c r="C9" s="130"/>
      <c r="D9" s="130"/>
      <c r="E9" s="130"/>
      <c r="F9" s="130"/>
      <c r="G9" s="130"/>
      <c r="H9" s="130"/>
      <c r="I9" s="130"/>
      <c r="J9" s="130"/>
      <c r="K9" s="131"/>
    </row>
    <row r="10" spans="1:12" ht="9" customHeight="1" x14ac:dyDescent="0.25">
      <c r="B10" s="134"/>
      <c r="C10" s="130"/>
      <c r="D10" s="130"/>
      <c r="E10" s="130"/>
      <c r="F10" s="130"/>
      <c r="G10" s="130"/>
      <c r="H10" s="130"/>
      <c r="I10" s="130"/>
      <c r="J10" s="130"/>
      <c r="K10" s="131"/>
    </row>
    <row r="11" spans="1:12" x14ac:dyDescent="0.25">
      <c r="B11" s="134" t="s">
        <v>181</v>
      </c>
      <c r="C11" s="130"/>
      <c r="D11" s="130"/>
      <c r="E11" s="130"/>
      <c r="F11" s="130"/>
      <c r="G11" s="130"/>
      <c r="H11" s="130"/>
      <c r="I11" s="130"/>
      <c r="J11" s="130"/>
      <c r="K11" s="131"/>
    </row>
    <row r="12" spans="1:12" x14ac:dyDescent="0.25">
      <c r="B12" s="134"/>
      <c r="C12" s="130"/>
      <c r="D12" s="130"/>
      <c r="E12" s="130"/>
      <c r="F12" s="130"/>
      <c r="G12" s="130"/>
      <c r="H12" s="130"/>
      <c r="I12" s="130"/>
      <c r="J12" s="130"/>
      <c r="K12" s="131"/>
    </row>
    <row r="13" spans="1:12" x14ac:dyDescent="0.25">
      <c r="B13" s="134"/>
      <c r="C13" s="130"/>
      <c r="D13" s="130"/>
      <c r="E13" s="130"/>
      <c r="F13" s="130"/>
      <c r="G13" s="130"/>
      <c r="H13" s="130"/>
      <c r="I13" s="130"/>
      <c r="J13" s="130"/>
      <c r="K13" s="131"/>
    </row>
    <row r="14" spans="1:12" x14ac:dyDescent="0.25">
      <c r="B14" s="134"/>
      <c r="C14" s="130"/>
      <c r="D14" s="130"/>
      <c r="E14" s="130"/>
      <c r="F14" s="130"/>
      <c r="G14" s="130"/>
      <c r="H14" s="130"/>
      <c r="I14" s="130"/>
      <c r="J14" s="130"/>
      <c r="K14" s="131"/>
    </row>
    <row r="15" spans="1:12" x14ac:dyDescent="0.25">
      <c r="B15" s="134"/>
      <c r="C15" s="130"/>
      <c r="D15" s="130"/>
      <c r="E15" s="130"/>
      <c r="F15" s="130"/>
      <c r="G15" s="130"/>
      <c r="H15" s="130"/>
      <c r="I15" s="130"/>
      <c r="J15" s="130"/>
      <c r="K15" s="131"/>
    </row>
    <row r="16" spans="1:12" x14ac:dyDescent="0.25">
      <c r="B16" s="134"/>
      <c r="C16" s="130"/>
      <c r="D16" s="130"/>
      <c r="E16" s="130"/>
      <c r="F16" s="130"/>
      <c r="G16" s="130"/>
      <c r="H16" s="130"/>
      <c r="I16" s="130"/>
      <c r="J16" s="130"/>
      <c r="K16" s="131"/>
    </row>
    <row r="17" spans="2:11" ht="9" customHeight="1" x14ac:dyDescent="0.25">
      <c r="B17" s="15"/>
      <c r="K17" s="16"/>
    </row>
    <row r="18" spans="2:11" ht="15" customHeight="1" x14ac:dyDescent="0.25">
      <c r="B18" s="134" t="s">
        <v>184</v>
      </c>
      <c r="C18" s="130"/>
      <c r="D18" s="130"/>
      <c r="E18" s="130"/>
      <c r="F18" s="130"/>
      <c r="G18" s="130"/>
      <c r="H18" s="130"/>
      <c r="I18" s="130"/>
      <c r="J18" s="130"/>
      <c r="K18" s="131"/>
    </row>
    <row r="19" spans="2:11" x14ac:dyDescent="0.25">
      <c r="B19" s="134"/>
      <c r="C19" s="130"/>
      <c r="D19" s="130"/>
      <c r="E19" s="130"/>
      <c r="F19" s="130"/>
      <c r="G19" s="130"/>
      <c r="H19" s="130"/>
      <c r="I19" s="130"/>
      <c r="J19" s="130"/>
      <c r="K19" s="131"/>
    </row>
    <row r="20" spans="2:11" x14ac:dyDescent="0.25">
      <c r="B20" s="134"/>
      <c r="C20" s="130"/>
      <c r="D20" s="130"/>
      <c r="E20" s="130"/>
      <c r="F20" s="130"/>
      <c r="G20" s="130"/>
      <c r="H20" s="130"/>
      <c r="I20" s="130"/>
      <c r="J20" s="130"/>
      <c r="K20" s="131"/>
    </row>
    <row r="21" spans="2:11" ht="9" customHeight="1" x14ac:dyDescent="0.25">
      <c r="B21" s="135"/>
      <c r="C21" s="136"/>
      <c r="D21" s="136"/>
      <c r="E21" s="136"/>
      <c r="F21" s="136"/>
      <c r="G21" s="136"/>
      <c r="H21" s="136"/>
      <c r="I21" s="136"/>
      <c r="J21" s="136"/>
      <c r="K21" s="137"/>
    </row>
    <row r="23" spans="2:11" ht="15.75" x14ac:dyDescent="0.25">
      <c r="B23" s="123" t="s">
        <v>180</v>
      </c>
      <c r="C23" s="13"/>
      <c r="D23" s="13"/>
      <c r="E23" s="13"/>
      <c r="F23" s="13"/>
      <c r="G23" s="13"/>
      <c r="H23" s="13"/>
      <c r="I23" s="13"/>
      <c r="J23" s="13"/>
      <c r="K23" s="14"/>
    </row>
    <row r="24" spans="2:11" x14ac:dyDescent="0.25">
      <c r="B24" s="134" t="s">
        <v>196</v>
      </c>
      <c r="C24" s="130"/>
      <c r="D24" s="130"/>
      <c r="E24" s="130"/>
      <c r="F24" s="130"/>
      <c r="G24" s="130"/>
      <c r="H24" s="130"/>
      <c r="I24" s="130"/>
      <c r="J24" s="130"/>
      <c r="K24" s="131"/>
    </row>
    <row r="25" spans="2:11" x14ac:dyDescent="0.25">
      <c r="B25" s="134"/>
      <c r="C25" s="130"/>
      <c r="D25" s="130"/>
      <c r="E25" s="130"/>
      <c r="F25" s="130"/>
      <c r="G25" s="130"/>
      <c r="H25" s="130"/>
      <c r="I25" s="130"/>
      <c r="J25" s="130"/>
      <c r="K25" s="131"/>
    </row>
    <row r="26" spans="2:11" x14ac:dyDescent="0.25">
      <c r="B26" s="134"/>
      <c r="C26" s="130"/>
      <c r="D26" s="130"/>
      <c r="E26" s="130"/>
      <c r="F26" s="130"/>
      <c r="G26" s="130"/>
      <c r="H26" s="130"/>
      <c r="I26" s="130"/>
      <c r="J26" s="130"/>
      <c r="K26" s="131"/>
    </row>
    <row r="27" spans="2:11" x14ac:dyDescent="0.25">
      <c r="B27" s="134"/>
      <c r="C27" s="130"/>
      <c r="D27" s="130"/>
      <c r="E27" s="130"/>
      <c r="F27" s="130"/>
      <c r="G27" s="130"/>
      <c r="H27" s="130"/>
      <c r="I27" s="130"/>
      <c r="J27" s="130"/>
      <c r="K27" s="131"/>
    </row>
    <row r="28" spans="2:11" ht="9" customHeight="1" x14ac:dyDescent="0.25">
      <c r="B28" s="15"/>
      <c r="K28" s="16"/>
    </row>
    <row r="29" spans="2:11" x14ac:dyDescent="0.25">
      <c r="B29" s="138" t="s">
        <v>185</v>
      </c>
      <c r="C29" s="139"/>
      <c r="D29" s="139"/>
      <c r="E29" s="139"/>
      <c r="F29" s="139"/>
      <c r="G29" s="139"/>
      <c r="H29" s="139"/>
      <c r="I29" s="139"/>
      <c r="J29" s="139"/>
      <c r="K29" s="140"/>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0" t="s">
        <v>188</v>
      </c>
      <c r="D34" s="130"/>
      <c r="E34" s="130"/>
      <c r="F34" s="130"/>
      <c r="G34" s="130"/>
      <c r="H34" s="130"/>
      <c r="I34" s="130"/>
      <c r="J34" s="130"/>
      <c r="K34" s="131"/>
    </row>
    <row r="35" spans="2:11" x14ac:dyDescent="0.25">
      <c r="B35" s="128"/>
      <c r="C35" s="130"/>
      <c r="D35" s="130"/>
      <c r="E35" s="130"/>
      <c r="F35" s="130"/>
      <c r="G35" s="130"/>
      <c r="H35" s="130"/>
      <c r="I35" s="130"/>
      <c r="J35" s="130"/>
      <c r="K35" s="131"/>
    </row>
    <row r="36" spans="2:11" x14ac:dyDescent="0.25">
      <c r="B36" s="128"/>
      <c r="C36" s="130"/>
      <c r="D36" s="130"/>
      <c r="E36" s="130"/>
      <c r="F36" s="130"/>
      <c r="G36" s="130"/>
      <c r="H36" s="130"/>
      <c r="I36" s="130"/>
      <c r="J36" s="130"/>
      <c r="K36" s="131"/>
    </row>
    <row r="37" spans="2:11" ht="15" customHeight="1" x14ac:dyDescent="0.25">
      <c r="B37" s="15" t="s">
        <v>191</v>
      </c>
      <c r="C37" s="130" t="s">
        <v>200</v>
      </c>
      <c r="D37" s="130"/>
      <c r="E37" s="130"/>
      <c r="F37" s="130"/>
      <c r="G37" s="130"/>
      <c r="H37" s="130"/>
      <c r="I37" s="130"/>
      <c r="J37" s="130"/>
      <c r="K37" s="131"/>
    </row>
    <row r="38" spans="2:11" x14ac:dyDescent="0.25">
      <c r="B38" s="15"/>
      <c r="C38" s="130"/>
      <c r="D38" s="130"/>
      <c r="E38" s="130"/>
      <c r="F38" s="130"/>
      <c r="G38" s="130"/>
      <c r="H38" s="130"/>
      <c r="I38" s="130"/>
      <c r="J38" s="130"/>
      <c r="K38" s="131"/>
    </row>
    <row r="39" spans="2:11" x14ac:dyDescent="0.25">
      <c r="B39" s="15"/>
      <c r="C39" s="130"/>
      <c r="D39" s="130"/>
      <c r="E39" s="130"/>
      <c r="F39" s="130"/>
      <c r="G39" s="130"/>
      <c r="H39" s="130"/>
      <c r="I39" s="130"/>
      <c r="J39" s="130"/>
      <c r="K39" s="131"/>
    </row>
    <row r="40" spans="2:11" ht="15" customHeight="1" x14ac:dyDescent="0.25">
      <c r="B40" s="15" t="s">
        <v>201</v>
      </c>
      <c r="C40" s="130" t="s">
        <v>202</v>
      </c>
      <c r="D40" s="130"/>
      <c r="E40" s="130"/>
      <c r="F40" s="130"/>
      <c r="G40" s="130"/>
      <c r="H40" s="130"/>
      <c r="I40" s="130"/>
      <c r="J40" s="130"/>
      <c r="K40" s="131"/>
    </row>
    <row r="41" spans="2:11" x14ac:dyDescent="0.25">
      <c r="B41" s="15"/>
      <c r="C41" s="130"/>
      <c r="D41" s="130"/>
      <c r="E41" s="130"/>
      <c r="F41" s="130"/>
      <c r="G41" s="130"/>
      <c r="H41" s="130"/>
      <c r="I41" s="130"/>
      <c r="J41" s="130"/>
      <c r="K41" s="131"/>
    </row>
    <row r="42" spans="2:11" x14ac:dyDescent="0.25">
      <c r="B42" s="15"/>
      <c r="C42" s="130"/>
      <c r="D42" s="130"/>
      <c r="E42" s="130"/>
      <c r="F42" s="130"/>
      <c r="G42" s="130"/>
      <c r="H42" s="130"/>
      <c r="I42" s="130"/>
      <c r="J42" s="130"/>
      <c r="K42" s="131"/>
    </row>
    <row r="43" spans="2:11" ht="15" customHeight="1" x14ac:dyDescent="0.25">
      <c r="B43" s="15" t="s">
        <v>203</v>
      </c>
      <c r="C43" s="130" t="s">
        <v>204</v>
      </c>
      <c r="D43" s="130"/>
      <c r="E43" s="130"/>
      <c r="F43" s="130"/>
      <c r="G43" s="130"/>
      <c r="H43" s="130"/>
      <c r="I43" s="130"/>
      <c r="J43" s="130"/>
      <c r="K43" s="131"/>
    </row>
    <row r="44" spans="2:11" x14ac:dyDescent="0.25">
      <c r="B44" s="15"/>
      <c r="C44" s="130"/>
      <c r="D44" s="130"/>
      <c r="E44" s="130"/>
      <c r="F44" s="130"/>
      <c r="G44" s="130"/>
      <c r="H44" s="130"/>
      <c r="I44" s="130"/>
      <c r="J44" s="130"/>
      <c r="K44" s="131"/>
    </row>
    <row r="45" spans="2:11" ht="15" customHeight="1" x14ac:dyDescent="0.25">
      <c r="B45" s="15" t="s">
        <v>205</v>
      </c>
      <c r="C45" s="130" t="s">
        <v>207</v>
      </c>
      <c r="D45" s="130"/>
      <c r="E45" s="130"/>
      <c r="F45" s="130"/>
      <c r="G45" s="130"/>
      <c r="H45" s="130"/>
      <c r="I45" s="130"/>
      <c r="J45" s="130"/>
      <c r="K45" s="131"/>
    </row>
    <row r="46" spans="2:11" x14ac:dyDescent="0.25">
      <c r="B46" s="15"/>
      <c r="C46" s="130"/>
      <c r="D46" s="130"/>
      <c r="E46" s="130"/>
      <c r="F46" s="130"/>
      <c r="G46" s="130"/>
      <c r="H46" s="130"/>
      <c r="I46" s="130"/>
      <c r="J46" s="130"/>
      <c r="K46" s="131"/>
    </row>
    <row r="47" spans="2:11" x14ac:dyDescent="0.25">
      <c r="B47" s="15"/>
      <c r="C47" s="130"/>
      <c r="D47" s="130"/>
      <c r="E47" s="130"/>
      <c r="F47" s="130"/>
      <c r="G47" s="130"/>
      <c r="H47" s="130"/>
      <c r="I47" s="130"/>
      <c r="J47" s="130"/>
      <c r="K47" s="131"/>
    </row>
    <row r="48" spans="2:11" x14ac:dyDescent="0.25">
      <c r="B48" s="15"/>
      <c r="C48" s="130"/>
      <c r="D48" s="130"/>
      <c r="E48" s="130"/>
      <c r="F48" s="130"/>
      <c r="G48" s="130"/>
      <c r="H48" s="130"/>
      <c r="I48" s="130"/>
      <c r="J48" s="130"/>
      <c r="K48" s="131"/>
    </row>
    <row r="49" spans="2:11" x14ac:dyDescent="0.25">
      <c r="B49" s="15"/>
      <c r="C49" s="130"/>
      <c r="D49" s="130"/>
      <c r="E49" s="130"/>
      <c r="F49" s="130"/>
      <c r="G49" s="130"/>
      <c r="H49" s="130"/>
      <c r="I49" s="130"/>
      <c r="J49" s="130"/>
      <c r="K49" s="131"/>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B135" sqref="B135"/>
    </sheetView>
  </sheetViews>
  <sheetFormatPr defaultColWidth="9.140625" defaultRowHeight="15" x14ac:dyDescent="0.25"/>
  <cols>
    <col min="1" max="1" width="1.5703125" customWidth="1"/>
    <col min="2" max="2" width="35.42578125" customWidth="1"/>
    <col min="3" max="7" width="14.5703125" customWidth="1"/>
    <col min="8" max="8" width="16" bestFit="1" customWidth="1"/>
    <col min="9" max="9" width="14.5703125" customWidth="1"/>
    <col min="10" max="10" width="1.5703125" customWidth="1"/>
  </cols>
  <sheetData>
    <row r="1" spans="1:13" ht="21.75" thickTop="1" x14ac:dyDescent="0.35">
      <c r="A1" s="54"/>
      <c r="B1" s="186" t="s">
        <v>57</v>
      </c>
      <c r="C1" s="186"/>
      <c r="D1" s="186"/>
      <c r="E1" s="186"/>
      <c r="F1" s="186"/>
      <c r="G1" s="186"/>
      <c r="H1" s="186"/>
      <c r="I1" s="186"/>
      <c r="J1" s="55"/>
    </row>
    <row r="2" spans="1:13" x14ac:dyDescent="0.25">
      <c r="A2" s="56"/>
      <c r="B2" s="129"/>
      <c r="C2" s="129"/>
      <c r="D2" s="129"/>
      <c r="E2" s="129" t="s">
        <v>209</v>
      </c>
      <c r="F2" s="129"/>
      <c r="G2" s="129"/>
      <c r="H2" s="129"/>
      <c r="I2" s="129"/>
      <c r="J2" s="57"/>
    </row>
    <row r="3" spans="1:13" ht="21" x14ac:dyDescent="0.35">
      <c r="A3" s="56"/>
      <c r="B3" s="187" t="s">
        <v>171</v>
      </c>
      <c r="C3" s="187"/>
      <c r="D3" s="187"/>
      <c r="E3" s="187"/>
      <c r="F3" s="187"/>
      <c r="G3" s="187"/>
      <c r="H3" s="187"/>
      <c r="I3" s="187"/>
      <c r="J3" s="57"/>
    </row>
    <row r="4" spans="1:13" ht="21" customHeight="1" x14ac:dyDescent="0.35">
      <c r="A4" s="58"/>
      <c r="B4" s="192" t="s">
        <v>213</v>
      </c>
      <c r="C4" s="192"/>
      <c r="D4" s="192"/>
      <c r="E4" s="192"/>
      <c r="F4" s="192"/>
      <c r="G4" s="192"/>
      <c r="H4" s="192"/>
      <c r="I4" s="192"/>
      <c r="J4" s="59"/>
    </row>
    <row r="5" spans="1:13" s="1" customFormat="1" x14ac:dyDescent="0.25">
      <c r="A5" s="60"/>
      <c r="B5" t="s">
        <v>59</v>
      </c>
      <c r="C5" s="171">
        <v>699</v>
      </c>
      <c r="D5" s="171"/>
      <c r="E5" s="171"/>
      <c r="F5" s="171"/>
      <c r="G5" s="171"/>
      <c r="H5" s="171"/>
      <c r="J5" s="61"/>
    </row>
    <row r="6" spans="1:13" s="1" customFormat="1" x14ac:dyDescent="0.25">
      <c r="A6" s="60"/>
      <c r="B6" t="s">
        <v>60</v>
      </c>
      <c r="C6" s="189" t="s">
        <v>214</v>
      </c>
      <c r="D6" s="190"/>
      <c r="E6" s="190"/>
      <c r="F6" s="190"/>
      <c r="G6" s="190"/>
      <c r="H6" s="191"/>
      <c r="J6" s="61"/>
    </row>
    <row r="7" spans="1:13" s="1" customFormat="1" ht="15.75" thickBot="1" x14ac:dyDescent="0.3">
      <c r="A7" s="62"/>
      <c r="B7" s="63" t="s">
        <v>143</v>
      </c>
      <c r="C7" s="188">
        <v>30000127</v>
      </c>
      <c r="D7" s="188"/>
      <c r="E7" s="188"/>
      <c r="F7" s="188"/>
      <c r="G7" s="188"/>
      <c r="H7" s="188"/>
      <c r="I7" s="64"/>
      <c r="J7" s="65"/>
    </row>
    <row r="8" spans="1:13" s="1" customFormat="1" ht="9.9499999999999993" customHeight="1" thickTop="1" x14ac:dyDescent="0.25">
      <c r="A8" s="60"/>
      <c r="B8"/>
      <c r="C8"/>
      <c r="D8" s="45"/>
      <c r="J8" s="61"/>
    </row>
    <row r="9" spans="1:13" s="1" customFormat="1" x14ac:dyDescent="0.25">
      <c r="A9" s="60"/>
      <c r="B9" s="150" t="s">
        <v>61</v>
      </c>
      <c r="C9" s="151"/>
      <c r="D9" s="151"/>
      <c r="E9" s="151"/>
      <c r="F9" s="151"/>
      <c r="G9" s="151"/>
      <c r="H9" s="151"/>
      <c r="I9" s="152"/>
      <c r="J9" s="61"/>
    </row>
    <row r="10" spans="1:13" s="1" customFormat="1" x14ac:dyDescent="0.25">
      <c r="A10" s="60"/>
      <c r="B10" s="15" t="s">
        <v>62</v>
      </c>
      <c r="C10" s="171" t="s">
        <v>215</v>
      </c>
      <c r="D10" s="171"/>
      <c r="E10" s="171"/>
      <c r="F10" s="171"/>
      <c r="G10" s="171"/>
      <c r="H10" s="171"/>
      <c r="I10" s="66"/>
      <c r="J10" s="61"/>
    </row>
    <row r="11" spans="1:13" s="1" customFormat="1" x14ac:dyDescent="0.25">
      <c r="A11" s="60"/>
      <c r="B11" s="15" t="s">
        <v>63</v>
      </c>
      <c r="C11" s="172" t="s">
        <v>216</v>
      </c>
      <c r="D11" s="172"/>
      <c r="E11" s="172"/>
      <c r="F11" s="172"/>
      <c r="G11" s="172"/>
      <c r="H11" s="172"/>
      <c r="I11" s="66"/>
      <c r="J11" s="61"/>
    </row>
    <row r="12" spans="1:13" s="1" customFormat="1" x14ac:dyDescent="0.25">
      <c r="A12" s="60"/>
      <c r="B12" s="18" t="s">
        <v>64</v>
      </c>
      <c r="C12" s="173" t="s">
        <v>217</v>
      </c>
      <c r="D12" s="173"/>
      <c r="E12" s="173"/>
      <c r="F12" s="173"/>
      <c r="G12" s="173"/>
      <c r="H12" s="173"/>
      <c r="I12" s="67"/>
      <c r="J12" s="61"/>
    </row>
    <row r="13" spans="1:13" ht="9.9499999999999993" customHeight="1" thickBot="1" x14ac:dyDescent="0.3">
      <c r="A13" s="56"/>
      <c r="D13" s="68"/>
      <c r="J13" s="57"/>
      <c r="M13" s="1"/>
    </row>
    <row r="14" spans="1:13" s="69" customFormat="1" ht="27" customHeight="1" thickTop="1" thickBot="1" x14ac:dyDescent="0.3">
      <c r="A14" s="153" t="s">
        <v>153</v>
      </c>
      <c r="B14" s="154"/>
      <c r="C14" s="154"/>
      <c r="D14" s="154"/>
      <c r="E14" s="154"/>
      <c r="F14" s="154"/>
      <c r="G14" s="154"/>
      <c r="H14" s="154"/>
      <c r="I14" s="154"/>
      <c r="J14" s="155"/>
      <c r="M14" s="1"/>
    </row>
    <row r="15" spans="1:13" ht="9.9499999999999993" customHeight="1" thickTop="1" x14ac:dyDescent="0.25">
      <c r="A15" s="56"/>
      <c r="D15" s="68"/>
      <c r="J15" s="57"/>
      <c r="M15" s="1"/>
    </row>
    <row r="16" spans="1:13" ht="15" customHeight="1" x14ac:dyDescent="0.25">
      <c r="A16" s="56"/>
      <c r="B16" s="70" t="s">
        <v>0</v>
      </c>
      <c r="C16" s="176" t="s">
        <v>227</v>
      </c>
      <c r="D16" s="177"/>
      <c r="E16" s="177"/>
      <c r="F16" s="177"/>
      <c r="G16" s="177"/>
      <c r="H16" s="177"/>
      <c r="I16" s="178"/>
      <c r="J16" s="57"/>
      <c r="M16" s="1"/>
    </row>
    <row r="17" spans="1:13" ht="15" customHeight="1" x14ac:dyDescent="0.25">
      <c r="A17" s="56"/>
      <c r="B17" s="185" t="s">
        <v>73</v>
      </c>
      <c r="C17" s="179"/>
      <c r="D17" s="180"/>
      <c r="E17" s="180"/>
      <c r="F17" s="180"/>
      <c r="G17" s="180"/>
      <c r="H17" s="180"/>
      <c r="I17" s="181"/>
      <c r="J17" s="57"/>
      <c r="M17" s="1"/>
    </row>
    <row r="18" spans="1:13" x14ac:dyDescent="0.25">
      <c r="A18" s="56"/>
      <c r="B18" s="185"/>
      <c r="C18" s="179"/>
      <c r="D18" s="180"/>
      <c r="E18" s="180"/>
      <c r="F18" s="180"/>
      <c r="G18" s="180"/>
      <c r="H18" s="180"/>
      <c r="I18" s="181"/>
      <c r="J18" s="57"/>
      <c r="M18" s="1"/>
    </row>
    <row r="19" spans="1:13" x14ac:dyDescent="0.25">
      <c r="A19" s="56"/>
      <c r="B19" s="185"/>
      <c r="C19" s="182"/>
      <c r="D19" s="183"/>
      <c r="E19" s="183"/>
      <c r="F19" s="183"/>
      <c r="G19" s="183"/>
      <c r="H19" s="183"/>
      <c r="I19" s="184"/>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76" t="s">
        <v>226</v>
      </c>
      <c r="D21" s="177"/>
      <c r="E21" s="177"/>
      <c r="F21" s="177"/>
      <c r="G21" s="177"/>
      <c r="H21" s="177"/>
      <c r="I21" s="178"/>
      <c r="J21" s="57"/>
      <c r="M21" s="1"/>
    </row>
    <row r="22" spans="1:13" ht="15" customHeight="1" x14ac:dyDescent="0.25">
      <c r="A22" s="56"/>
      <c r="B22" s="174" t="s">
        <v>144</v>
      </c>
      <c r="C22" s="179"/>
      <c r="D22" s="180"/>
      <c r="E22" s="180"/>
      <c r="F22" s="180"/>
      <c r="G22" s="180"/>
      <c r="H22" s="180"/>
      <c r="I22" s="181"/>
      <c r="J22" s="57"/>
      <c r="M22" s="1"/>
    </row>
    <row r="23" spans="1:13" x14ac:dyDescent="0.25">
      <c r="A23" s="56"/>
      <c r="B23" s="174"/>
      <c r="C23" s="179"/>
      <c r="D23" s="180"/>
      <c r="E23" s="180"/>
      <c r="F23" s="180"/>
      <c r="G23" s="180"/>
      <c r="H23" s="180"/>
      <c r="I23" s="181"/>
      <c r="J23" s="57"/>
      <c r="M23" s="1"/>
    </row>
    <row r="24" spans="1:13" x14ac:dyDescent="0.25">
      <c r="A24" s="56"/>
      <c r="B24" s="174"/>
      <c r="C24" s="179"/>
      <c r="D24" s="180"/>
      <c r="E24" s="180"/>
      <c r="F24" s="180"/>
      <c r="G24" s="180"/>
      <c r="H24" s="180"/>
      <c r="I24" s="181"/>
      <c r="J24" s="57"/>
      <c r="M24" s="1"/>
    </row>
    <row r="25" spans="1:13" x14ac:dyDescent="0.25">
      <c r="A25" s="56"/>
      <c r="B25" s="174"/>
      <c r="C25" s="179"/>
      <c r="D25" s="180"/>
      <c r="E25" s="180"/>
      <c r="F25" s="180"/>
      <c r="G25" s="180"/>
      <c r="H25" s="180"/>
      <c r="I25" s="181"/>
      <c r="J25" s="57"/>
      <c r="M25" s="1"/>
    </row>
    <row r="26" spans="1:13" x14ac:dyDescent="0.25">
      <c r="A26" s="56"/>
      <c r="B26" s="174"/>
      <c r="C26" s="179"/>
      <c r="D26" s="180"/>
      <c r="E26" s="180"/>
      <c r="F26" s="180"/>
      <c r="G26" s="180"/>
      <c r="H26" s="180"/>
      <c r="I26" s="181"/>
      <c r="J26" s="57"/>
      <c r="M26" s="1"/>
    </row>
    <row r="27" spans="1:13" ht="85.9" customHeight="1" x14ac:dyDescent="0.25">
      <c r="A27" s="56"/>
      <c r="B27" s="175"/>
      <c r="C27" s="182"/>
      <c r="D27" s="183"/>
      <c r="E27" s="183"/>
      <c r="F27" s="183"/>
      <c r="G27" s="183"/>
      <c r="H27" s="183"/>
      <c r="I27" s="184"/>
      <c r="J27" s="57"/>
      <c r="M27" s="1"/>
    </row>
    <row r="28" spans="1:13" ht="9.9499999999999993" customHeight="1" x14ac:dyDescent="0.25">
      <c r="A28" s="56"/>
      <c r="D28" s="68"/>
      <c r="J28" s="57"/>
      <c r="M28" s="1"/>
    </row>
    <row r="29" spans="1:13" s="1" customFormat="1" x14ac:dyDescent="0.25">
      <c r="A29" s="60"/>
      <c r="B29" s="150" t="s">
        <v>154</v>
      </c>
      <c r="C29" s="151"/>
      <c r="D29" s="151"/>
      <c r="E29" s="151"/>
      <c r="F29" s="151"/>
      <c r="G29" s="151"/>
      <c r="H29" s="151"/>
      <c r="I29" s="152"/>
      <c r="J29" s="61"/>
    </row>
    <row r="30" spans="1:13" ht="15" customHeight="1" thickBot="1" x14ac:dyDescent="0.3">
      <c r="A30" s="56"/>
      <c r="B30" s="73"/>
      <c r="C30" s="156" t="s">
        <v>176</v>
      </c>
      <c r="D30" s="157"/>
      <c r="E30" s="157"/>
      <c r="F30" s="157"/>
      <c r="G30" s="157"/>
      <c r="H30" s="158"/>
      <c r="I30" s="159"/>
      <c r="J30" s="57"/>
      <c r="M30" s="1"/>
    </row>
    <row r="31" spans="1:13" ht="15" customHeight="1" x14ac:dyDescent="0.25">
      <c r="A31" s="56"/>
      <c r="B31" s="73"/>
      <c r="C31" s="156" t="s">
        <v>159</v>
      </c>
      <c r="D31" s="159"/>
      <c r="E31" s="156" t="s">
        <v>160</v>
      </c>
      <c r="F31" s="157"/>
      <c r="G31" s="157"/>
      <c r="H31" s="160" t="s">
        <v>1</v>
      </c>
      <c r="I31" s="162" t="s">
        <v>67</v>
      </c>
      <c r="J31" s="57"/>
      <c r="M31" s="1"/>
    </row>
    <row r="32" spans="1:13" s="1" customFormat="1" ht="30" x14ac:dyDescent="0.25">
      <c r="A32" s="60"/>
      <c r="B32" s="10" t="s">
        <v>156</v>
      </c>
      <c r="C32" s="74" t="s">
        <v>162</v>
      </c>
      <c r="D32" s="4" t="s">
        <v>210</v>
      </c>
      <c r="E32" s="4" t="s">
        <v>211</v>
      </c>
      <c r="F32" s="4" t="s">
        <v>212</v>
      </c>
      <c r="G32" s="5" t="s">
        <v>161</v>
      </c>
      <c r="H32" s="161"/>
      <c r="I32" s="163"/>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4651000</v>
      </c>
      <c r="D38" s="48">
        <f>SUM(D39:D42)</f>
        <v>0</v>
      </c>
      <c r="E38" s="48">
        <f>SUM(E39:E42)</f>
        <v>0</v>
      </c>
      <c r="F38" s="48">
        <f>SUM(F39:F42)</f>
        <v>0</v>
      </c>
      <c r="G38" s="49">
        <f>SUM(G39:G42)</f>
        <v>0</v>
      </c>
      <c r="H38" s="50">
        <f>SUM(C38:G38)</f>
        <v>4651000</v>
      </c>
      <c r="I38" s="7"/>
      <c r="J38" s="57"/>
      <c r="M38" s="1"/>
    </row>
    <row r="39" spans="1:13" x14ac:dyDescent="0.25">
      <c r="A39" s="56"/>
      <c r="B39" s="8" t="s">
        <v>157</v>
      </c>
      <c r="C39" s="75">
        <v>4151000</v>
      </c>
      <c r="D39" s="76"/>
      <c r="E39" s="76"/>
      <c r="F39" s="76"/>
      <c r="G39" s="77"/>
      <c r="H39" s="9">
        <f>SUM(C39:G39)</f>
        <v>4151000</v>
      </c>
      <c r="I39" s="78" t="s">
        <v>218</v>
      </c>
      <c r="J39" s="57"/>
      <c r="M39" s="1"/>
    </row>
    <row r="40" spans="1:13" x14ac:dyDescent="0.25">
      <c r="A40" s="56"/>
      <c r="B40" s="125" t="s">
        <v>195</v>
      </c>
      <c r="C40" s="75">
        <v>500000</v>
      </c>
      <c r="D40" s="76"/>
      <c r="E40" s="76"/>
      <c r="F40" s="76"/>
      <c r="G40" s="77"/>
      <c r="H40" s="9">
        <f>SUM(C40:G40)</f>
        <v>500000</v>
      </c>
      <c r="I40" s="78" t="s">
        <v>219</v>
      </c>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29848513</v>
      </c>
      <c r="D43" s="48">
        <f>SUM(D44:D47)</f>
        <v>8506763</v>
      </c>
      <c r="E43" s="48">
        <f>SUM(E44:E47)</f>
        <v>8870724</v>
      </c>
      <c r="F43" s="48">
        <f>SUM(F44:F47)</f>
        <v>0</v>
      </c>
      <c r="G43" s="49">
        <f>SUM(G44:G47)</f>
        <v>0</v>
      </c>
      <c r="H43" s="50">
        <f>SUM(C43:G43)</f>
        <v>47226000</v>
      </c>
      <c r="I43" s="7"/>
      <c r="J43" s="57"/>
      <c r="M43" s="1"/>
    </row>
    <row r="44" spans="1:13" x14ac:dyDescent="0.25">
      <c r="A44" s="56"/>
      <c r="B44" s="8" t="s">
        <v>157</v>
      </c>
      <c r="C44" s="75">
        <v>26648513</v>
      </c>
      <c r="D44" s="76">
        <v>8506763</v>
      </c>
      <c r="E44" s="76">
        <f>44026000-C44-D44</f>
        <v>8870724</v>
      </c>
      <c r="F44" s="76"/>
      <c r="G44" s="77"/>
      <c r="H44" s="9">
        <f>SUM(C44:G44)</f>
        <v>44026000</v>
      </c>
      <c r="I44" s="78" t="s">
        <v>220</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221</v>
      </c>
      <c r="C46" s="75">
        <v>3200000</v>
      </c>
      <c r="D46" s="76"/>
      <c r="E46" s="76"/>
      <c r="F46" s="76"/>
      <c r="G46" s="77"/>
      <c r="H46" s="9">
        <f t="shared" ref="H46:H47" si="2">SUM(C46:G46)</f>
        <v>3200000</v>
      </c>
      <c r="I46" s="78" t="s">
        <v>222</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34499513</v>
      </c>
      <c r="D48" s="51">
        <f>D33+D38+D43</f>
        <v>8506763</v>
      </c>
      <c r="E48" s="51">
        <f>E33+E38+E43</f>
        <v>8870724</v>
      </c>
      <c r="F48" s="51">
        <f>F33+F38+F43</f>
        <v>0</v>
      </c>
      <c r="G48" s="52">
        <f>G33+G38+G43</f>
        <v>0</v>
      </c>
      <c r="H48" s="53">
        <f>SUM(C48:G48)</f>
        <v>51877000</v>
      </c>
      <c r="I48" s="7"/>
      <c r="J48" s="61"/>
    </row>
    <row r="49" spans="1:13" s="1" customFormat="1" ht="9.9499999999999993" customHeight="1" x14ac:dyDescent="0.25">
      <c r="A49" s="60"/>
      <c r="C49" s="79"/>
      <c r="D49" s="79"/>
      <c r="J49" s="61"/>
    </row>
    <row r="50" spans="1:13" s="1" customFormat="1" x14ac:dyDescent="0.25">
      <c r="A50" s="60"/>
      <c r="B50" s="147" t="s">
        <v>155</v>
      </c>
      <c r="C50" s="148"/>
      <c r="D50" s="148"/>
      <c r="E50" s="148"/>
      <c r="F50" s="148"/>
      <c r="G50" s="148"/>
      <c r="H50" s="148"/>
      <c r="I50" s="149"/>
      <c r="J50" s="61"/>
    </row>
    <row r="51" spans="1:13" x14ac:dyDescent="0.25">
      <c r="A51" s="56"/>
      <c r="B51" s="80" t="s">
        <v>69</v>
      </c>
      <c r="C51" s="168" t="s">
        <v>101</v>
      </c>
      <c r="D51" s="168"/>
      <c r="E51" s="167" t="s">
        <v>70</v>
      </c>
      <c r="F51" s="167"/>
      <c r="G51" s="141" t="s">
        <v>141</v>
      </c>
      <c r="H51" s="141"/>
      <c r="I51" s="16"/>
      <c r="J51" s="57"/>
      <c r="M51" s="1"/>
    </row>
    <row r="52" spans="1:13" x14ac:dyDescent="0.25">
      <c r="A52" s="56"/>
      <c r="B52" s="15" t="s">
        <v>192</v>
      </c>
      <c r="C52" s="169">
        <v>0</v>
      </c>
      <c r="D52" s="170"/>
      <c r="E52" t="s">
        <v>71</v>
      </c>
      <c r="G52" s="142" t="s">
        <v>138</v>
      </c>
      <c r="H52" s="142"/>
      <c r="I52" s="16"/>
      <c r="J52" s="57"/>
      <c r="M52" s="1"/>
    </row>
    <row r="53" spans="1:13" x14ac:dyDescent="0.25">
      <c r="A53" s="56"/>
      <c r="B53" s="18" t="s">
        <v>148</v>
      </c>
      <c r="C53" s="142" t="s">
        <v>55</v>
      </c>
      <c r="D53" s="142"/>
      <c r="E53" s="19" t="s">
        <v>72</v>
      </c>
      <c r="F53" s="19"/>
      <c r="G53" s="142" t="s">
        <v>138</v>
      </c>
      <c r="H53" s="142"/>
      <c r="I53" s="20"/>
      <c r="J53" s="57"/>
      <c r="M53" s="1"/>
    </row>
    <row r="54" spans="1:13" ht="9.9499999999999993" customHeight="1" x14ac:dyDescent="0.25">
      <c r="A54" s="56"/>
      <c r="J54" s="57"/>
      <c r="M54" s="1"/>
    </row>
    <row r="55" spans="1:13" x14ac:dyDescent="0.25">
      <c r="A55" s="56"/>
      <c r="B55" s="147" t="s">
        <v>68</v>
      </c>
      <c r="C55" s="148"/>
      <c r="D55" s="148"/>
      <c r="E55" s="148"/>
      <c r="F55" s="148"/>
      <c r="G55" s="148"/>
      <c r="H55" s="148"/>
      <c r="I55" s="149"/>
      <c r="J55" s="57"/>
      <c r="M55" s="1"/>
    </row>
    <row r="56" spans="1:13" ht="75" customHeight="1" x14ac:dyDescent="0.25">
      <c r="A56" s="56"/>
      <c r="B56" s="143" t="s">
        <v>177</v>
      </c>
      <c r="C56" s="143"/>
      <c r="D56" s="143"/>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69985</v>
      </c>
      <c r="F57" s="81">
        <v>69985</v>
      </c>
      <c r="G57" s="82"/>
      <c r="H57" s="114">
        <f>IF($H$56=Lists!$D$8, IFERROR(F57-E57, ""), IF($H$56=Lists!$D$9, IFERROR(G57-E57, ""), IFERROR(G57-F57, "")))</f>
        <v>-69985</v>
      </c>
      <c r="I57" s="83"/>
      <c r="J57" s="57"/>
      <c r="M57" s="1"/>
    </row>
    <row r="58" spans="1:13" x14ac:dyDescent="0.25">
      <c r="A58" s="56"/>
      <c r="B58" s="15" t="s">
        <v>42</v>
      </c>
      <c r="D58" s="16"/>
      <c r="E58" s="81">
        <v>45490</v>
      </c>
      <c r="F58" s="81">
        <v>45490</v>
      </c>
      <c r="G58" s="82"/>
      <c r="H58" s="114">
        <f>IF($H$56=Lists!$D$8, IFERROR(F58-E58, ""), IF($H$56=Lists!$D$9, IFERROR(G58-E58, ""), IFERROR(G58-F58, "")))</f>
        <v>-45490</v>
      </c>
      <c r="I58" s="83"/>
      <c r="J58" s="57"/>
      <c r="M58" s="1"/>
    </row>
    <row r="59" spans="1:13" x14ac:dyDescent="0.25">
      <c r="A59" s="56"/>
      <c r="B59" s="15" t="s">
        <v>43</v>
      </c>
      <c r="D59" s="16"/>
      <c r="E59" s="17">
        <f>IFERROR(E58/E57, "")</f>
        <v>0.64999642780595845</v>
      </c>
      <c r="F59" s="17">
        <f t="shared" ref="F59:G59" si="3">IFERROR(F58/F57, "")</f>
        <v>0.64999642780595845</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35080</v>
      </c>
      <c r="F61" s="82">
        <v>35080</v>
      </c>
      <c r="G61" s="82"/>
      <c r="H61" s="116">
        <f>IF($H$56=Lists!$D$8, IFERROR(F61-E61, ""), IF($H$56=Lists!$D$9, IFERROR(G61-E61, ""), IFERROR(G61-F61, "")))</f>
        <v>-35080</v>
      </c>
      <c r="I61" s="85"/>
      <c r="J61" s="57"/>
      <c r="M61" s="1"/>
    </row>
    <row r="62" spans="1:13" x14ac:dyDescent="0.25">
      <c r="A62" s="56"/>
      <c r="B62" s="15" t="s">
        <v>19</v>
      </c>
      <c r="E62" s="21">
        <f>IFERROR(E91/E57, "")</f>
        <v>498.26144173751516</v>
      </c>
      <c r="F62" s="21">
        <f>IFERROR(F91/F57, "")</f>
        <v>573.40925912695582</v>
      </c>
      <c r="G62" s="21" t="str">
        <f>IFERROR(G91/G57, "")</f>
        <v/>
      </c>
      <c r="H62" s="117" t="str">
        <f>IF($H$56=Lists!$D$8, IFERROR(F62-E62, ""), IF($H$56=Lists!$D$9, IFERROR(G62-E62, ""), IFERROR(G62-F62, "")))</f>
        <v/>
      </c>
      <c r="I62" s="86"/>
      <c r="J62" s="57"/>
      <c r="K62" s="87"/>
    </row>
    <row r="63" spans="1:13" x14ac:dyDescent="0.25">
      <c r="A63" s="56"/>
      <c r="B63" s="18" t="s">
        <v>163</v>
      </c>
      <c r="C63" s="19"/>
      <c r="D63" s="20"/>
      <c r="E63" s="22">
        <f>IFERROR(E97/E57, "")</f>
        <v>569.94113024219473</v>
      </c>
      <c r="F63" s="22">
        <f>IFERROR(F97/F57, "")</f>
        <v>656.76216332071158</v>
      </c>
      <c r="G63" s="22" t="str">
        <f>IFERROR(G97/G57, "")</f>
        <v/>
      </c>
      <c r="H63" s="117" t="str">
        <f>IF($H$56=Lists!$D$8, IFERROR(F63-E63, ""), IF($H$56=Lists!$D$9, IFERROR(G63-E63, ""), IFERROR(G63-F63, "")))</f>
        <v/>
      </c>
      <c r="I63" s="88"/>
      <c r="J63" s="57"/>
      <c r="K63" s="87"/>
    </row>
    <row r="64" spans="1:13" x14ac:dyDescent="0.25">
      <c r="A64" s="56"/>
      <c r="B64" s="144" t="s">
        <v>5</v>
      </c>
      <c r="C64" s="145"/>
      <c r="D64" s="145"/>
      <c r="E64" s="145"/>
      <c r="F64" s="145"/>
      <c r="G64" s="145"/>
      <c r="H64" s="145"/>
      <c r="I64" s="146"/>
      <c r="J64" s="57"/>
    </row>
    <row r="65" spans="1:10" x14ac:dyDescent="0.25">
      <c r="A65" s="56"/>
      <c r="B65" s="12" t="s">
        <v>6</v>
      </c>
      <c r="C65" s="13"/>
      <c r="D65" s="14"/>
      <c r="E65" s="89">
        <v>43435</v>
      </c>
      <c r="F65" s="89">
        <v>43800</v>
      </c>
      <c r="G65" s="90">
        <v>43409</v>
      </c>
      <c r="H65" s="114" t="str">
        <f>IF(SUM(E65:G65)=0, "", IF($H$56=Lists!$D$8, IFERROR(MROUND(CONVERT(F65-E65,"day","yr")*12, 0.5)&amp;" mo.", ""), IF($H$56=Lists!$D$9, IFERROR(MROUND(CONVERT(G65-E65,"day","yr")*12, 0.5)&amp;" mo.", ""), IFERROR(MROUND(CONVERT(G65-F65,"day","yr")*12, 0.5)&amp;" mo.", ""))))</f>
        <v/>
      </c>
      <c r="I65" s="83" t="s">
        <v>223</v>
      </c>
      <c r="J65" s="57"/>
    </row>
    <row r="66" spans="1:10" x14ac:dyDescent="0.25">
      <c r="A66" s="56"/>
      <c r="B66" s="15" t="s">
        <v>7</v>
      </c>
      <c r="D66" s="16"/>
      <c r="E66" s="89">
        <v>43466</v>
      </c>
      <c r="F66" s="89">
        <v>43831</v>
      </c>
      <c r="G66" s="90">
        <v>43410</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v>44544</v>
      </c>
      <c r="H67" s="114" t="str">
        <f>IF(SUM(E67:G67)=0, "", IF($H$56=Lists!$D$8, IFERROR(MROUND(CONVERT(F67-E67,"day","yr")*12, 0.5)&amp;" mo.", ""), IF($H$56=Lists!$D$9, IFERROR(MROUND(CONVERT(G67-E67,"day","yr")*12, 0.5)&amp;" mo.", ""), IFERROR(MROUND(CONVERT(G67-F67,"day","yr")*12, 0.5)&amp;" mo.", ""))))</f>
        <v>1463.5 mo.</v>
      </c>
      <c r="I67" s="83"/>
      <c r="J67" s="57"/>
    </row>
    <row r="68" spans="1:10" x14ac:dyDescent="0.25">
      <c r="A68" s="56"/>
      <c r="B68" s="15" t="s">
        <v>66</v>
      </c>
      <c r="D68" s="16"/>
      <c r="E68" s="89">
        <v>43922</v>
      </c>
      <c r="F68" s="89">
        <v>44378</v>
      </c>
      <c r="G68" s="90">
        <v>44586</v>
      </c>
      <c r="H68" s="114" t="str">
        <f>IF(SUM(E68:G68)=0, "", IF($H$56=Lists!$D$8, IFERROR(MROUND(CONVERT(F68-E68,"day","yr")*12, 0.5)&amp;" mo.", ""), IF($H$56=Lists!$D$9, IFERROR(MROUND(CONVERT(G68-E68,"day","yr")*12, 0.5)&amp;" mo.", ""), IFERROR(MROUND(CONVERT(G68-F68,"day","yr")*12, 0.5)&amp;" mo.", ""))))</f>
        <v>7 mo.</v>
      </c>
      <c r="I68" s="83"/>
      <c r="J68" s="57"/>
    </row>
    <row r="69" spans="1:10" x14ac:dyDescent="0.25">
      <c r="A69" s="56"/>
      <c r="B69" s="15" t="s">
        <v>8</v>
      </c>
      <c r="D69" s="16"/>
      <c r="E69" s="89">
        <v>44409</v>
      </c>
      <c r="F69" s="89">
        <v>44835</v>
      </c>
      <c r="G69" s="90">
        <v>45303</v>
      </c>
      <c r="H69" s="114" t="str">
        <f>IF(SUM(E69:G69)=0, "", IF($H$56=Lists!$D$8, IFERROR(MROUND(CONVERT(F69-E69,"day","yr")*12, 0.5)&amp;" mo.", ""), IF($H$56=Lists!$D$9, IFERROR(MROUND(CONVERT(G69-E69,"day","yr")*12, 0.5)&amp;" mo.", ""), IFERROR(MROUND(CONVERT(G69-F69,"day","yr")*12, 0.5)&amp;" mo.", ""))))</f>
        <v>15.5 mo.</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3" t="s">
        <v>152</v>
      </c>
      <c r="B72" s="154"/>
      <c r="C72" s="154"/>
      <c r="D72" s="154"/>
      <c r="E72" s="154"/>
      <c r="F72" s="154"/>
      <c r="G72" s="154"/>
      <c r="H72" s="154"/>
      <c r="I72" s="154"/>
      <c r="J72" s="155"/>
    </row>
    <row r="73" spans="1:10" ht="9.9499999999999993" customHeight="1" thickTop="1" x14ac:dyDescent="0.25">
      <c r="A73" s="56"/>
      <c r="B73" s="33"/>
      <c r="C73" s="33"/>
      <c r="D73" s="33"/>
      <c r="E73" s="26"/>
      <c r="F73" s="26"/>
      <c r="G73" s="26"/>
      <c r="H73" s="27"/>
      <c r="I73" s="94"/>
      <c r="J73" s="57"/>
    </row>
    <row r="74" spans="1:10" ht="75" customHeight="1" x14ac:dyDescent="0.25">
      <c r="A74" s="56"/>
      <c r="B74" s="143" t="s">
        <v>177</v>
      </c>
      <c r="C74" s="143"/>
      <c r="D74" s="143"/>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7" t="s">
        <v>11</v>
      </c>
      <c r="C75" s="148"/>
      <c r="D75" s="148"/>
      <c r="E75" s="148"/>
      <c r="F75" s="148"/>
      <c r="G75" s="148"/>
      <c r="H75" s="148"/>
      <c r="I75" s="149"/>
      <c r="J75" s="57"/>
    </row>
    <row r="76" spans="1:10" x14ac:dyDescent="0.25">
      <c r="A76" s="56"/>
      <c r="B76" s="164" t="s">
        <v>50</v>
      </c>
      <c r="C76" s="165"/>
      <c r="D76" s="166"/>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7" t="s">
        <v>12</v>
      </c>
      <c r="C78" s="148"/>
      <c r="D78" s="148"/>
      <c r="E78" s="148"/>
      <c r="F78" s="148"/>
      <c r="G78" s="148"/>
      <c r="H78" s="148"/>
      <c r="I78" s="149"/>
      <c r="J78" s="57"/>
    </row>
    <row r="79" spans="1:10" x14ac:dyDescent="0.25">
      <c r="A79" s="56"/>
      <c r="B79" s="12" t="s">
        <v>44</v>
      </c>
      <c r="C79" s="13"/>
      <c r="D79" s="14"/>
      <c r="E79" s="97">
        <v>447759</v>
      </c>
      <c r="F79" s="97">
        <v>462974</v>
      </c>
      <c r="G79" s="98">
        <v>472113</v>
      </c>
      <c r="H79" s="31">
        <f>IF($H$56=Lists!$D$8, IFERROR(F79-E79, ""), IF($H$56=Lists!$D$9, IFERROR(G79-E79, ""), IFERROR(G79-F79, "")))</f>
        <v>9139</v>
      </c>
      <c r="I79" s="83"/>
      <c r="J79" s="57"/>
    </row>
    <row r="80" spans="1:10" x14ac:dyDescent="0.25">
      <c r="A80" s="56"/>
      <c r="B80" s="15" t="s">
        <v>165</v>
      </c>
      <c r="D80" s="16"/>
      <c r="E80" s="97">
        <v>1647664</v>
      </c>
      <c r="F80" s="97">
        <v>1901671</v>
      </c>
      <c r="G80" s="98">
        <v>1412997</v>
      </c>
      <c r="H80" s="31">
        <f>IF($H$56=Lists!$D$8, IFERROR(F80-E80, ""), IF($H$56=Lists!$D$9, IFERROR(G80-E80, ""), IFERROR(G80-F80, "")))</f>
        <v>-488674</v>
      </c>
      <c r="I80" s="83"/>
      <c r="J80" s="57"/>
    </row>
    <row r="81" spans="1:10" x14ac:dyDescent="0.25">
      <c r="A81" s="56"/>
      <c r="B81" s="15" t="s">
        <v>167</v>
      </c>
      <c r="D81" s="16"/>
      <c r="E81" s="97">
        <v>1722868</v>
      </c>
      <c r="F81" s="97">
        <v>880996</v>
      </c>
      <c r="G81" s="98">
        <v>1000720.15</v>
      </c>
      <c r="H81" s="31">
        <f>IF($H$56=Lists!$D$8, IFERROR(F81-E81, ""), IF($H$56=Lists!$D$9, IFERROR(G81-E81, ""), IFERROR(G81-F81, "")))</f>
        <v>119724.15000000002</v>
      </c>
      <c r="I81" s="83"/>
      <c r="J81" s="57"/>
    </row>
    <row r="82" spans="1:10" x14ac:dyDescent="0.25">
      <c r="A82" s="56"/>
      <c r="B82" s="15" t="s">
        <v>166</v>
      </c>
      <c r="D82" s="16"/>
      <c r="E82" s="97">
        <v>770897</v>
      </c>
      <c r="F82" s="97">
        <v>835045.77259999991</v>
      </c>
      <c r="G82" s="97">
        <v>614047</v>
      </c>
      <c r="H82" s="31">
        <f>IF($H$56=Lists!$D$8, IFERROR(F82-E82, ""), IF($H$56=Lists!$D$9, IFERROR(G82-E82, ""), IFERROR(G82-F82, "")))</f>
        <v>-220998.77259999991</v>
      </c>
      <c r="I82" s="83"/>
      <c r="J82" s="57"/>
    </row>
    <row r="83" spans="1:10" x14ac:dyDescent="0.25">
      <c r="A83" s="56"/>
      <c r="B83" s="15" t="s">
        <v>168</v>
      </c>
      <c r="D83" s="16"/>
      <c r="E83" s="97">
        <v>700953</v>
      </c>
      <c r="F83" s="97">
        <v>174285</v>
      </c>
      <c r="G83" s="97">
        <v>179292</v>
      </c>
      <c r="H83" s="32">
        <f>IF($H$56=Lists!$D$8, IFERROR(F83-E83, ""), IF($H$56=Lists!$D$9, IFERROR(G83-E83, ""), IFERROR(G83-F83, "")))</f>
        <v>5007</v>
      </c>
      <c r="I83" s="83"/>
      <c r="J83" s="57"/>
    </row>
    <row r="84" spans="1:10" x14ac:dyDescent="0.25">
      <c r="A84" s="56"/>
      <c r="B84" s="15" t="s">
        <v>13</v>
      </c>
      <c r="D84" s="16"/>
      <c r="E84" s="97">
        <v>272442</v>
      </c>
      <c r="F84" s="97">
        <v>213544</v>
      </c>
      <c r="G84" s="98"/>
      <c r="H84" s="31">
        <f>IF($H$56=Lists!$D$8, IFERROR(F84-E84, ""), IF($H$56=Lists!$D$9, IFERROR(G84-E84, ""), IFERROR(G84-F84, "")))</f>
        <v>-213544</v>
      </c>
      <c r="I84" s="99"/>
      <c r="J84" s="57"/>
    </row>
    <row r="85" spans="1:10" x14ac:dyDescent="0.25">
      <c r="A85" s="56"/>
      <c r="B85" s="205" t="s">
        <v>14</v>
      </c>
      <c r="C85" s="206"/>
      <c r="D85" s="207"/>
      <c r="E85" s="34">
        <f>SUM(E79:E84)</f>
        <v>5562583</v>
      </c>
      <c r="F85" s="34">
        <f>SUM(F79:F84)</f>
        <v>4468515.7725999998</v>
      </c>
      <c r="G85" s="34">
        <f>SUM(G79:G84)</f>
        <v>3679169.15</v>
      </c>
      <c r="H85" s="35">
        <f>IF($H$56=Lists!$D$8, IFERROR(F85-E85, ""), IF($H$56=Lists!$D$9, IFERROR(G85-E85, ""), IFERROR(G85-F85, "")))</f>
        <v>-789346.62259999989</v>
      </c>
      <c r="I85" s="100"/>
      <c r="J85" s="57"/>
    </row>
    <row r="86" spans="1:10" ht="9.9499999999999993" customHeight="1" x14ac:dyDescent="0.25">
      <c r="A86" s="56"/>
      <c r="J86" s="57"/>
    </row>
    <row r="87" spans="1:10" x14ac:dyDescent="0.25">
      <c r="A87" s="56"/>
      <c r="B87" s="147" t="s">
        <v>15</v>
      </c>
      <c r="C87" s="148"/>
      <c r="D87" s="148"/>
      <c r="E87" s="148"/>
      <c r="F87" s="148"/>
      <c r="G87" s="148"/>
      <c r="H87" s="148"/>
      <c r="I87" s="149"/>
      <c r="J87" s="57"/>
    </row>
    <row r="88" spans="1:10" ht="14.45" customHeight="1" x14ac:dyDescent="0.25">
      <c r="A88" s="56"/>
      <c r="B88" s="12" t="s">
        <v>45</v>
      </c>
      <c r="C88" s="13"/>
      <c r="D88" s="14"/>
      <c r="E88" s="97">
        <v>3270752</v>
      </c>
      <c r="F88" s="97">
        <v>3561411</v>
      </c>
      <c r="G88" s="98">
        <f>2362617+369019+1266960-623000</f>
        <v>3375596</v>
      </c>
      <c r="H88" s="36">
        <f>IF($H$56=Lists!$D$8, IFERROR(F88-E88, ""), IF($H$56=Lists!$D$9, IFERROR(G88-E88, ""), IFERROR(G88-F88, "")))</f>
        <v>-185815</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31600075</v>
      </c>
      <c r="F90" s="97">
        <v>36568636</v>
      </c>
      <c r="G90" s="97">
        <v>36013940</v>
      </c>
      <c r="H90" s="37">
        <f>IF($H$56=Lists!$D$8, IFERROR(F90-E90, ""), IF($H$56=Lists!$D$9, IFERROR(G90-E90, ""), IFERROR(G90-F90, "")))</f>
        <v>-554696</v>
      </c>
      <c r="I90" s="99"/>
      <c r="J90" s="57"/>
    </row>
    <row r="91" spans="1:10" x14ac:dyDescent="0.25">
      <c r="A91" s="56"/>
      <c r="B91" s="202" t="s">
        <v>51</v>
      </c>
      <c r="C91" s="203"/>
      <c r="D91" s="204"/>
      <c r="E91" s="38">
        <f>SUM(E88:E90)</f>
        <v>34870827</v>
      </c>
      <c r="F91" s="38">
        <f t="shared" ref="F91:G91" si="5">SUM(F88:F90)</f>
        <v>40130047</v>
      </c>
      <c r="G91" s="38">
        <f t="shared" si="5"/>
        <v>39389536</v>
      </c>
      <c r="H91" s="36">
        <f>IF($H$56=Lists!$D$8, IFERROR(F91-E91, ""), IF($H$56=Lists!$D$9, IFERROR(G91-E91, ""), IFERROR(G91-F91, "")))</f>
        <v>-740511</v>
      </c>
      <c r="I91" s="100"/>
      <c r="J91" s="57"/>
    </row>
    <row r="92" spans="1:10" x14ac:dyDescent="0.25">
      <c r="A92" s="56"/>
      <c r="B92" s="15" t="s">
        <v>48</v>
      </c>
      <c r="D92" s="16"/>
      <c r="E92" s="97">
        <v>1746569</v>
      </c>
      <c r="F92" s="97">
        <v>2007375</v>
      </c>
      <c r="G92" s="98">
        <v>348447.4</v>
      </c>
      <c r="H92" s="36">
        <f>IF($H$56=Lists!$D$8, IFERROR(F92-E92, ""), IF($H$56=Lists!$D$9, IFERROR(G92-E92, ""), IFERROR(G92-F92, "")))</f>
        <v>-1658927.6</v>
      </c>
      <c r="I92" s="99"/>
      <c r="J92" s="57"/>
    </row>
    <row r="93" spans="1:10" x14ac:dyDescent="0.25">
      <c r="A93" s="56"/>
      <c r="B93" s="15" t="s">
        <v>49</v>
      </c>
      <c r="D93" s="16"/>
      <c r="E93" s="97"/>
      <c r="F93" s="97"/>
      <c r="G93" s="97">
        <v>128463</v>
      </c>
      <c r="H93" s="36">
        <f>IF($H$56=Lists!$D$8, IFERROR(F93-E93, ""), IF($H$56=Lists!$D$9, IFERROR(G93-E93, ""), IFERROR(G93-F93, "")))</f>
        <v>128463</v>
      </c>
      <c r="I93" s="99" t="s">
        <v>224</v>
      </c>
      <c r="J93" s="57"/>
    </row>
    <row r="94" spans="1:10" x14ac:dyDescent="0.25">
      <c r="A94" s="56"/>
      <c r="B94" s="15" t="s">
        <v>40</v>
      </c>
      <c r="D94" s="16"/>
      <c r="E94" s="97">
        <v>3269934</v>
      </c>
      <c r="F94" s="97">
        <v>3826078</v>
      </c>
      <c r="G94" s="97">
        <v>3270066</v>
      </c>
      <c r="H94" s="36">
        <f>IF($H$56=Lists!$D$8, IFERROR(F94-E94, ""), IF($H$56=Lists!$D$9, IFERROR(G94-E94, ""), IFERROR(G94-F94, "")))</f>
        <v>-556012</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05" t="s">
        <v>52</v>
      </c>
      <c r="C97" s="206"/>
      <c r="D97" s="207"/>
      <c r="E97" s="38">
        <f>SUM(E91:E96)</f>
        <v>39887330</v>
      </c>
      <c r="F97" s="38">
        <f t="shared" ref="F97:G97" si="6">SUM(F91:F96)</f>
        <v>45963500</v>
      </c>
      <c r="G97" s="38">
        <f t="shared" si="6"/>
        <v>43136512.399999999</v>
      </c>
      <c r="H97" s="39">
        <f>IF($H$56=Lists!$D$8, IFERROR(F97-E97, ""), IF($H$56=Lists!$D$9, IFERROR(G97-E97, ""), IFERROR(G97-F97, "")))</f>
        <v>-2826987.6000000015</v>
      </c>
      <c r="I97" s="84"/>
      <c r="J97" s="57"/>
    </row>
    <row r="98" spans="1:10" ht="9.9499999999999993" customHeight="1" x14ac:dyDescent="0.25">
      <c r="A98" s="56"/>
      <c r="J98" s="57"/>
    </row>
    <row r="99" spans="1:10" x14ac:dyDescent="0.25">
      <c r="A99" s="56"/>
      <c r="B99" s="147" t="s">
        <v>16</v>
      </c>
      <c r="C99" s="148"/>
      <c r="D99" s="148"/>
      <c r="E99" s="148"/>
      <c r="F99" s="148"/>
      <c r="G99" s="148"/>
      <c r="H99" s="148"/>
      <c r="I99" s="149"/>
      <c r="J99" s="57"/>
    </row>
    <row r="100" spans="1:10" x14ac:dyDescent="0.25">
      <c r="A100" s="56"/>
      <c r="B100" s="40" t="s">
        <v>17</v>
      </c>
      <c r="D100" s="16"/>
      <c r="E100" s="101">
        <v>2769056</v>
      </c>
      <c r="F100" s="101">
        <v>982761</v>
      </c>
      <c r="G100" s="102">
        <v>0</v>
      </c>
      <c r="H100" s="41">
        <f>IF($H$56=Lists!$D$8, IFERROR(F100-E100, ""), IF($H$56=Lists!$D$9, IFERROR(G100-E100, ""), IFERROR(G100-F100, "")))</f>
        <v>-982761</v>
      </c>
      <c r="I100" s="103"/>
      <c r="J100" s="104"/>
    </row>
    <row r="101" spans="1:10" x14ac:dyDescent="0.25">
      <c r="A101" s="56"/>
      <c r="B101" s="40" t="s">
        <v>18</v>
      </c>
      <c r="D101" s="16"/>
      <c r="E101" s="101">
        <v>174354</v>
      </c>
      <c r="F101" s="101">
        <v>258096</v>
      </c>
      <c r="G101" s="102">
        <v>41317</v>
      </c>
      <c r="H101" s="41">
        <f>IF($H$56=Lists!$D$8, IFERROR(F101-E101, ""), IF($H$56=Lists!$D$9, IFERROR(G101-E101, ""), IFERROR(G101-F101, "")))</f>
        <v>-216779</v>
      </c>
      <c r="I101" s="103"/>
      <c r="J101" s="104"/>
    </row>
    <row r="102" spans="1:10" x14ac:dyDescent="0.25">
      <c r="A102" s="56"/>
      <c r="B102" s="40" t="s">
        <v>53</v>
      </c>
      <c r="D102" s="16"/>
      <c r="E102" s="97">
        <v>204183</v>
      </c>
      <c r="F102" s="97">
        <v>203862</v>
      </c>
      <c r="G102" s="98">
        <v>203862</v>
      </c>
      <c r="H102" s="42">
        <f>IF($H$56=Lists!$D$8, IFERROR(F102-E102, ""), IF($H$56=Lists!$D$9, IFERROR(G102-E102, ""), IFERROR(G102-F102, "")))</f>
        <v>0</v>
      </c>
      <c r="I102" s="83" t="s">
        <v>225</v>
      </c>
      <c r="J102" s="57"/>
    </row>
    <row r="103" spans="1:10" x14ac:dyDescent="0.25">
      <c r="A103" s="56"/>
      <c r="B103" s="40" t="s">
        <v>147</v>
      </c>
      <c r="D103" s="16"/>
      <c r="E103" s="97">
        <v>415975</v>
      </c>
      <c r="F103" s="97"/>
      <c r="G103" s="105"/>
      <c r="H103" s="43">
        <f>IF($H$56=Lists!$D$8, IFERROR(F103-E103, ""), IF($H$56=Lists!$D$9, IFERROR(G103-E103, ""), IFERROR(G103-F103, "")))</f>
        <v>0</v>
      </c>
      <c r="I103" s="103"/>
      <c r="J103" s="104"/>
    </row>
    <row r="104" spans="1:10" ht="15.75" thickBot="1" x14ac:dyDescent="0.3">
      <c r="A104" s="56"/>
      <c r="B104" s="208" t="s">
        <v>54</v>
      </c>
      <c r="C104" s="209"/>
      <c r="D104" s="210"/>
      <c r="E104" s="44">
        <f>SUM(E100:E103)</f>
        <v>3563568</v>
      </c>
      <c r="F104" s="44">
        <f>SUM(F100:F103)</f>
        <v>1444719</v>
      </c>
      <c r="G104" s="44">
        <f>SUM(G100:G103)</f>
        <v>245179</v>
      </c>
      <c r="H104" s="39">
        <f>IF($H$56=Lists!$D$8, IFERROR(F104-E104, ""), IF($H$56=Lists!$D$9, IFERROR(G104-E104, ""), IFERROR(G104-F104, "")))</f>
        <v>-1199540</v>
      </c>
      <c r="I104" s="106"/>
      <c r="J104" s="104"/>
    </row>
    <row r="105" spans="1:10" ht="20.25" thickTop="1" thickBot="1" x14ac:dyDescent="0.35">
      <c r="A105" s="56"/>
      <c r="B105" s="107" t="s">
        <v>145</v>
      </c>
      <c r="C105" s="108"/>
      <c r="D105" s="108"/>
      <c r="E105" s="109">
        <f>SUM(E76,E85,E97,E104)</f>
        <v>49013481</v>
      </c>
      <c r="F105" s="109">
        <f>SUM(F76,F85,F97,F104)</f>
        <v>51876734.772600003</v>
      </c>
      <c r="G105" s="109">
        <f>SUM(G76,G85,G97,G104)</f>
        <v>47060860.549999997</v>
      </c>
      <c r="H105" s="109">
        <f>SUM(H76,H85,H97,H104)</f>
        <v>-4815874.2226000018</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0" t="str">
        <f>IF(ReportType=Lists!$O$2, "", "Close-Out Information")</f>
        <v/>
      </c>
      <c r="C107" s="151"/>
      <c r="D107" s="151"/>
      <c r="E107" s="151"/>
      <c r="F107" s="151"/>
      <c r="G107" s="151"/>
      <c r="H107" s="151"/>
      <c r="I107" s="152"/>
      <c r="J107" s="61"/>
    </row>
    <row r="108" spans="1:10" s="1" customFormat="1" x14ac:dyDescent="0.25">
      <c r="A108" s="60"/>
      <c r="B108" s="47"/>
      <c r="C108" s="218"/>
      <c r="D108" s="218"/>
      <c r="E108" s="218" t="str">
        <f>IF(ReportType=Lists!$O$2, "", "NOTES")</f>
        <v/>
      </c>
      <c r="F108" s="218"/>
      <c r="G108" s="218"/>
      <c r="H108" s="218"/>
      <c r="I108" s="163"/>
      <c r="J108" s="61"/>
    </row>
    <row r="109" spans="1:10" ht="15" customHeight="1" x14ac:dyDescent="0.25">
      <c r="A109" s="56"/>
      <c r="B109" s="80" t="str">
        <f>IF(ReportType=Lists!$O$2, "", "Number of Change Orders")</f>
        <v/>
      </c>
      <c r="C109" s="211"/>
      <c r="D109" s="212"/>
      <c r="E109" s="215"/>
      <c r="F109" s="216"/>
      <c r="G109" s="216"/>
      <c r="H109" s="216"/>
      <c r="I109" s="217"/>
      <c r="J109" s="57"/>
    </row>
    <row r="110" spans="1:10" ht="15" customHeight="1" x14ac:dyDescent="0.25">
      <c r="A110" s="56"/>
      <c r="B110" s="80" t="str">
        <f>IF(ReportType=Lists!$O$2, "", "Total Value of Change Orders")</f>
        <v/>
      </c>
      <c r="C110" s="219"/>
      <c r="D110" s="220"/>
      <c r="E110" s="120"/>
      <c r="F110" s="121"/>
      <c r="G110" s="121"/>
      <c r="H110" s="121"/>
      <c r="I110" s="122"/>
      <c r="J110" s="57"/>
    </row>
    <row r="111" spans="1:10" ht="15" customHeight="1" x14ac:dyDescent="0.25">
      <c r="A111" s="56"/>
      <c r="B111" s="80" t="str">
        <f>IF(ReportType=Lists!$O$2, "", "Outstanding Liabilities")</f>
        <v/>
      </c>
      <c r="C111" s="219"/>
      <c r="D111" s="220"/>
      <c r="E111" s="120"/>
      <c r="F111" s="121"/>
      <c r="G111" s="121"/>
      <c r="H111" s="121"/>
      <c r="I111" s="122"/>
      <c r="J111" s="57"/>
    </row>
    <row r="112" spans="1:10" x14ac:dyDescent="0.25">
      <c r="A112" s="56"/>
      <c r="B112" s="18" t="str">
        <f>IF(ReportType=Lists!$O$2, "", "Unsettled Claims")</f>
        <v/>
      </c>
      <c r="C112" s="213"/>
      <c r="D112" s="214"/>
      <c r="E112" s="215"/>
      <c r="F112" s="216"/>
      <c r="G112" s="216"/>
      <c r="H112" s="216"/>
      <c r="I112" s="217"/>
      <c r="J112" s="57"/>
    </row>
    <row r="113" spans="1:10" ht="9.9499999999999993" customHeight="1" x14ac:dyDescent="0.25">
      <c r="A113" s="56"/>
      <c r="J113" s="57"/>
    </row>
    <row r="114" spans="1:10" ht="15.75" thickBot="1" x14ac:dyDescent="0.3">
      <c r="A114" s="56"/>
      <c r="B114" s="1" t="s">
        <v>20</v>
      </c>
      <c r="J114" s="57"/>
    </row>
    <row r="115" spans="1:10" x14ac:dyDescent="0.25">
      <c r="A115" s="56"/>
      <c r="B115" s="193" t="s">
        <v>228</v>
      </c>
      <c r="C115" s="194"/>
      <c r="D115" s="194"/>
      <c r="E115" s="194"/>
      <c r="F115" s="194"/>
      <c r="G115" s="194"/>
      <c r="H115" s="194"/>
      <c r="I115" s="195"/>
      <c r="J115" s="57"/>
    </row>
    <row r="116" spans="1:10" x14ac:dyDescent="0.25">
      <c r="A116" s="56"/>
      <c r="B116" s="196"/>
      <c r="C116" s="197"/>
      <c r="D116" s="197"/>
      <c r="E116" s="197"/>
      <c r="F116" s="197"/>
      <c r="G116" s="197"/>
      <c r="H116" s="197"/>
      <c r="I116" s="198"/>
      <c r="J116" s="57"/>
    </row>
    <row r="117" spans="1:10" x14ac:dyDescent="0.25">
      <c r="A117" s="56"/>
      <c r="B117" s="196"/>
      <c r="C117" s="197"/>
      <c r="D117" s="197"/>
      <c r="E117" s="197"/>
      <c r="F117" s="197"/>
      <c r="G117" s="197"/>
      <c r="H117" s="197"/>
      <c r="I117" s="198"/>
      <c r="J117" s="57"/>
    </row>
    <row r="118" spans="1:10" x14ac:dyDescent="0.25">
      <c r="A118" s="56"/>
      <c r="B118" s="196"/>
      <c r="C118" s="197"/>
      <c r="D118" s="197"/>
      <c r="E118" s="197"/>
      <c r="F118" s="197"/>
      <c r="G118" s="197"/>
      <c r="H118" s="197"/>
      <c r="I118" s="198"/>
      <c r="J118" s="57"/>
    </row>
    <row r="119" spans="1:10" x14ac:dyDescent="0.25">
      <c r="A119" s="56"/>
      <c r="B119" s="196"/>
      <c r="C119" s="197"/>
      <c r="D119" s="197"/>
      <c r="E119" s="197"/>
      <c r="F119" s="197"/>
      <c r="G119" s="197"/>
      <c r="H119" s="197"/>
      <c r="I119" s="198"/>
      <c r="J119" s="57"/>
    </row>
    <row r="120" spans="1:10" x14ac:dyDescent="0.25">
      <c r="A120" s="56"/>
      <c r="B120" s="196"/>
      <c r="C120" s="197"/>
      <c r="D120" s="197"/>
      <c r="E120" s="197"/>
      <c r="F120" s="197"/>
      <c r="G120" s="197"/>
      <c r="H120" s="197"/>
      <c r="I120" s="198"/>
      <c r="J120" s="57"/>
    </row>
    <row r="121" spans="1:10" x14ac:dyDescent="0.25">
      <c r="A121" s="56"/>
      <c r="B121" s="196"/>
      <c r="C121" s="197"/>
      <c r="D121" s="197"/>
      <c r="E121" s="197"/>
      <c r="F121" s="197"/>
      <c r="G121" s="197"/>
      <c r="H121" s="197"/>
      <c r="I121" s="198"/>
      <c r="J121" s="57"/>
    </row>
    <row r="122" spans="1:10" x14ac:dyDescent="0.25">
      <c r="A122" s="56"/>
      <c r="B122" s="196"/>
      <c r="C122" s="197"/>
      <c r="D122" s="197"/>
      <c r="E122" s="197"/>
      <c r="F122" s="197"/>
      <c r="G122" s="197"/>
      <c r="H122" s="197"/>
      <c r="I122" s="198"/>
      <c r="J122" s="57"/>
    </row>
    <row r="123" spans="1:10" x14ac:dyDescent="0.25">
      <c r="A123" s="56"/>
      <c r="B123" s="196"/>
      <c r="C123" s="197"/>
      <c r="D123" s="197"/>
      <c r="E123" s="197"/>
      <c r="F123" s="197"/>
      <c r="G123" s="197"/>
      <c r="H123" s="197"/>
      <c r="I123" s="198"/>
      <c r="J123" s="57"/>
    </row>
    <row r="124" spans="1:10" x14ac:dyDescent="0.25">
      <c r="A124" s="56"/>
      <c r="B124" s="196"/>
      <c r="C124" s="197"/>
      <c r="D124" s="197"/>
      <c r="E124" s="197"/>
      <c r="F124" s="197"/>
      <c r="G124" s="197"/>
      <c r="H124" s="197"/>
      <c r="I124" s="198"/>
      <c r="J124" s="57"/>
    </row>
    <row r="125" spans="1:10" x14ac:dyDescent="0.25">
      <c r="A125" s="56"/>
      <c r="B125" s="196"/>
      <c r="C125" s="197"/>
      <c r="D125" s="197"/>
      <c r="E125" s="197"/>
      <c r="F125" s="197"/>
      <c r="G125" s="197"/>
      <c r="H125" s="197"/>
      <c r="I125" s="198"/>
      <c r="J125" s="57"/>
    </row>
    <row r="126" spans="1:10" x14ac:dyDescent="0.25">
      <c r="A126" s="56"/>
      <c r="B126" s="196"/>
      <c r="C126" s="197"/>
      <c r="D126" s="197"/>
      <c r="E126" s="197"/>
      <c r="F126" s="197"/>
      <c r="G126" s="197"/>
      <c r="H126" s="197"/>
      <c r="I126" s="198"/>
      <c r="J126" s="57"/>
    </row>
    <row r="127" spans="1:10" x14ac:dyDescent="0.25">
      <c r="A127" s="56"/>
      <c r="B127" s="196"/>
      <c r="C127" s="197"/>
      <c r="D127" s="197"/>
      <c r="E127" s="197"/>
      <c r="F127" s="197"/>
      <c r="G127" s="197"/>
      <c r="H127" s="197"/>
      <c r="I127" s="198"/>
      <c r="J127" s="57"/>
    </row>
    <row r="128" spans="1:10" x14ac:dyDescent="0.25">
      <c r="A128" s="56"/>
      <c r="B128" s="196"/>
      <c r="C128" s="197"/>
      <c r="D128" s="197"/>
      <c r="E128" s="197"/>
      <c r="F128" s="197"/>
      <c r="G128" s="197"/>
      <c r="H128" s="197"/>
      <c r="I128" s="198"/>
      <c r="J128" s="57"/>
    </row>
    <row r="129" spans="1:10" x14ac:dyDescent="0.25">
      <c r="A129" s="56"/>
      <c r="B129" s="196"/>
      <c r="C129" s="197"/>
      <c r="D129" s="197"/>
      <c r="E129" s="197"/>
      <c r="F129" s="197"/>
      <c r="G129" s="197"/>
      <c r="H129" s="197"/>
      <c r="I129" s="198"/>
      <c r="J129" s="57"/>
    </row>
    <row r="130" spans="1:10" x14ac:dyDescent="0.25">
      <c r="A130" s="56"/>
      <c r="B130" s="196"/>
      <c r="C130" s="197"/>
      <c r="D130" s="197"/>
      <c r="E130" s="197"/>
      <c r="F130" s="197"/>
      <c r="G130" s="197"/>
      <c r="H130" s="197"/>
      <c r="I130" s="198"/>
      <c r="J130" s="57"/>
    </row>
    <row r="131" spans="1:10" x14ac:dyDescent="0.25">
      <c r="A131" s="56"/>
      <c r="B131" s="196"/>
      <c r="C131" s="197"/>
      <c r="D131" s="197"/>
      <c r="E131" s="197"/>
      <c r="F131" s="197"/>
      <c r="G131" s="197"/>
      <c r="H131" s="197"/>
      <c r="I131" s="198"/>
      <c r="J131" s="57"/>
    </row>
    <row r="132" spans="1:10" x14ac:dyDescent="0.25">
      <c r="A132" s="56"/>
      <c r="B132" s="196"/>
      <c r="C132" s="197"/>
      <c r="D132" s="197"/>
      <c r="E132" s="197"/>
      <c r="F132" s="197"/>
      <c r="G132" s="197"/>
      <c r="H132" s="197"/>
      <c r="I132" s="198"/>
      <c r="J132" s="57"/>
    </row>
    <row r="133" spans="1:10" x14ac:dyDescent="0.25">
      <c r="A133" s="56"/>
      <c r="B133" s="196"/>
      <c r="C133" s="197"/>
      <c r="D133" s="197"/>
      <c r="E133" s="197"/>
      <c r="F133" s="197"/>
      <c r="G133" s="197"/>
      <c r="H133" s="197"/>
      <c r="I133" s="198"/>
      <c r="J133" s="57"/>
    </row>
    <row r="134" spans="1:10" ht="15.75" thickBot="1" x14ac:dyDescent="0.3">
      <c r="A134" s="56"/>
      <c r="B134" s="199"/>
      <c r="C134" s="200"/>
      <c r="D134" s="200"/>
      <c r="E134" s="200"/>
      <c r="F134" s="200"/>
      <c r="G134" s="200"/>
      <c r="H134" s="200"/>
      <c r="I134" s="201"/>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91 A95:J109 A92:D94 H92:J94">
    <cfRule type="expression" dxfId="3" priority="4">
      <formula>CELL("PROTECT", A1)=0</formula>
    </cfRule>
  </conditionalFormatting>
  <conditionalFormatting sqref="E95:I96">
    <cfRule type="expression" dxfId="2" priority="3">
      <formula>$B95=""</formula>
    </cfRule>
  </conditionalFormatting>
  <conditionalFormatting sqref="E92:G94">
    <cfRule type="expression" dxfId="1" priority="1">
      <formula>CELL("PROTECT", E92)=0</formula>
    </cfRule>
  </conditionalFormatting>
  <dataValidations count="1">
    <dataValidation type="list" allowBlank="1" showInputMessage="1" showErrorMessage="1" sqref="K63" xr:uid="{00000000-0002-0000-0100-000000000000}">
      <formula1>"PMoptions"</formula1>
    </dataValidation>
  </dataValidations>
  <hyperlinks>
    <hyperlink ref="C12" r:id="rId1" xr:uid="{D75F4BDC-613E-404E-8BDA-87C76A03CB29}"/>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7D286-FB6A-4252-B0FD-9FB6D83F744A}">
  <dimension ref="A1:AE3"/>
  <sheetViews>
    <sheetView showGridLines="0" view="pageLayout" topLeftCell="A4" zoomScaleNormal="100" workbookViewId="0">
      <selection activeCell="I24" sqref="I24"/>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206</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206</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2023-12-18T21:16:38Z</dcterms:modified>
</cp:coreProperties>
</file>